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980" windowHeight="526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AW106" i="1"/>
  <c r="AW102"/>
  <c r="AW97"/>
  <c r="AW92"/>
  <c r="AW87"/>
  <c r="AW82"/>
  <c r="AW77"/>
  <c r="AW72"/>
  <c r="AW67"/>
  <c r="AW62"/>
  <c r="AV62"/>
  <c r="AV67"/>
  <c r="AV72"/>
  <c r="AV77"/>
  <c r="AV82"/>
  <c r="AV87"/>
  <c r="AV92"/>
  <c r="AV97"/>
  <c r="AV102"/>
  <c r="AT105"/>
  <c r="AT104"/>
  <c r="AT103"/>
  <c r="AT102"/>
  <c r="AU102" s="1"/>
  <c r="AT100"/>
  <c r="AT99"/>
  <c r="AT98"/>
  <c r="AT97"/>
  <c r="AU97" s="1"/>
  <c r="AT95"/>
  <c r="AT94"/>
  <c r="AT93"/>
  <c r="AT92"/>
  <c r="AU92" s="1"/>
  <c r="AT90"/>
  <c r="AT89"/>
  <c r="AT88"/>
  <c r="AT87"/>
  <c r="AU87" s="1"/>
  <c r="AT85"/>
  <c r="AT84"/>
  <c r="AT83"/>
  <c r="AT82"/>
  <c r="AU82" s="1"/>
  <c r="AT80"/>
  <c r="AT79"/>
  <c r="AT78"/>
  <c r="AT77"/>
  <c r="AU77" s="1"/>
  <c r="AT75"/>
  <c r="AT74"/>
  <c r="AT73"/>
  <c r="AT72"/>
  <c r="AU72" s="1"/>
  <c r="AT70"/>
  <c r="AT69"/>
  <c r="AT68"/>
  <c r="AT67"/>
  <c r="AU67" s="1"/>
  <c r="AT65"/>
  <c r="AT64"/>
  <c r="AT63"/>
  <c r="AT62"/>
  <c r="AU62" s="1"/>
  <c r="AV57"/>
  <c r="AU57"/>
  <c r="AT60"/>
  <c r="AT59"/>
  <c r="AT58"/>
  <c r="AT57"/>
  <c r="L109"/>
  <c r="K109"/>
  <c r="J109"/>
  <c r="I109"/>
  <c r="H109"/>
  <c r="G109"/>
  <c r="F109"/>
  <c r="E109"/>
  <c r="D109"/>
  <c r="C109"/>
  <c r="AS108"/>
  <c r="AR108"/>
  <c r="AQ108"/>
  <c r="AP108"/>
  <c r="AO108"/>
  <c r="AN108"/>
  <c r="AM108"/>
  <c r="AL108"/>
  <c r="AK108"/>
  <c r="AJ108"/>
  <c r="L108"/>
  <c r="K108"/>
  <c r="J108"/>
  <c r="I108"/>
  <c r="H108"/>
  <c r="G108"/>
  <c r="F108"/>
  <c r="E108"/>
  <c r="D108"/>
  <c r="C108"/>
  <c r="AS107"/>
  <c r="AR107"/>
  <c r="AQ107"/>
  <c r="AP107"/>
  <c r="AO107"/>
  <c r="AN107"/>
  <c r="AM107"/>
  <c r="AL107"/>
  <c r="AK107"/>
  <c r="AJ107"/>
  <c r="L107"/>
  <c r="K107"/>
  <c r="J107"/>
  <c r="I107"/>
  <c r="H107"/>
  <c r="G107"/>
  <c r="F107"/>
  <c r="E107"/>
  <c r="D107"/>
  <c r="C107"/>
  <c r="AS106"/>
  <c r="AR106"/>
  <c r="AQ106"/>
  <c r="AP106"/>
  <c r="AO106"/>
  <c r="AN106"/>
  <c r="AM106"/>
  <c r="AL106"/>
  <c r="AK106"/>
  <c r="AJ106"/>
  <c r="L54"/>
  <c r="K54"/>
  <c r="J54"/>
  <c r="I54"/>
  <c r="H54"/>
  <c r="G54"/>
  <c r="F54"/>
  <c r="E54"/>
  <c r="D54"/>
  <c r="C54"/>
  <c r="AS53"/>
  <c r="AR53"/>
  <c r="AQ53"/>
  <c r="AP53"/>
  <c r="AO53"/>
  <c r="AN53"/>
  <c r="AM53"/>
  <c r="AL53"/>
  <c r="AK53"/>
  <c r="AJ53"/>
  <c r="L53"/>
  <c r="K53"/>
  <c r="J53"/>
  <c r="I53"/>
  <c r="H53"/>
  <c r="G53"/>
  <c r="F53"/>
  <c r="E53"/>
  <c r="D53"/>
  <c r="C53"/>
  <c r="AS52"/>
  <c r="AR52"/>
  <c r="AQ52"/>
  <c r="AP52"/>
  <c r="AO52"/>
  <c r="AN52"/>
  <c r="AM52"/>
  <c r="AL52"/>
  <c r="AK52"/>
  <c r="AJ52"/>
  <c r="L52"/>
  <c r="K52"/>
  <c r="J52"/>
  <c r="I52"/>
  <c r="H52"/>
  <c r="G52"/>
  <c r="F52"/>
  <c r="E52"/>
  <c r="D52"/>
  <c r="C52"/>
  <c r="AS51"/>
  <c r="AR51"/>
  <c r="AQ51"/>
  <c r="AP51"/>
  <c r="AO51"/>
  <c r="AN51"/>
  <c r="AM51"/>
  <c r="AL51"/>
  <c r="AK51"/>
  <c r="AJ51"/>
</calcChain>
</file>

<file path=xl/sharedStrings.xml><?xml version="1.0" encoding="utf-8"?>
<sst xmlns="http://schemas.openxmlformats.org/spreadsheetml/2006/main" count="207" uniqueCount="52">
  <si>
    <t>Volume</t>
  </si>
  <si>
    <t>Sample ID</t>
  </si>
  <si>
    <t>Area</t>
  </si>
  <si>
    <t>Retention Time</t>
  </si>
  <si>
    <t>RSD</t>
  </si>
  <si>
    <t>Mean value</t>
  </si>
  <si>
    <t>deviation</t>
  </si>
  <si>
    <t>x-Achsis</t>
  </si>
  <si>
    <t>relative decrease [ %] compared to previous value</t>
  </si>
  <si>
    <t>relative decrease[ %] compared to start value</t>
  </si>
  <si>
    <t>Whole area mean value</t>
  </si>
  <si>
    <t>whole area</t>
  </si>
  <si>
    <t>Ova Manufacturer 1 PVDF_1_nm</t>
  </si>
  <si>
    <t>Ova Manufacturer 1 PVDF_2_nm</t>
  </si>
  <si>
    <t>Ova Manufacturer 1 PVDF_3_nm</t>
  </si>
  <si>
    <t>Ova Manufacturer 1 PVDF_4_nm</t>
  </si>
  <si>
    <t>Ova Manufacturer 1 PVDF_5_nm</t>
  </si>
  <si>
    <t>Ova Manufacturer 1 PVDF_6_nm</t>
  </si>
  <si>
    <t>Ova Manufacturer 1 PVDF_7_nm</t>
  </si>
  <si>
    <t>Ova Manufacturer 1 PVDF_8_nm</t>
  </si>
  <si>
    <t>Ova Manufacturer 1 PVDF_9_nm</t>
  </si>
  <si>
    <t>Ova Manufacturer 1 PVDF_10_nm</t>
  </si>
  <si>
    <t>Ova Manufacturer 1 CME_1_nm</t>
  </si>
  <si>
    <t>Ova Manufacturer 1 CME_2_nm</t>
  </si>
  <si>
    <t>Ova Manufacturer 1 CME_3_nm</t>
  </si>
  <si>
    <t>Ova Manufacturer 1 CME_4_nm</t>
  </si>
  <si>
    <t>Ova Manufacturer 1 CME_5_nm</t>
  </si>
  <si>
    <t>Ova Manufacturer 1 CME_6_nm</t>
  </si>
  <si>
    <t>Ova Manufacturer 1 CME_7_nm</t>
  </si>
  <si>
    <t>Ova Manufacturer 1 CME_8_nm</t>
  </si>
  <si>
    <t>Ova Manufacturer 1 CME_9_nm</t>
  </si>
  <si>
    <t>Ova Manufacturer 1 CME_10_nm</t>
  </si>
  <si>
    <t>Ova Manufacturer 2 CME_1_nm</t>
  </si>
  <si>
    <t>Ova Manufacturer 2 CME_2_nm</t>
  </si>
  <si>
    <t>Ova Manufacturer 2 CME_3_nm</t>
  </si>
  <si>
    <t>Ova Manufacturer 2 CME_4_nm</t>
  </si>
  <si>
    <t>Ova Manufacturer 2 CME_5_nm</t>
  </si>
  <si>
    <t>Ova Manufacturer 2 CME_6_nm</t>
  </si>
  <si>
    <t>Ova Manufacturer 2 CME_7_nm</t>
  </si>
  <si>
    <t>Ova Manufacturer 2 CME_8_nm</t>
  </si>
  <si>
    <t>Ova Manufacturer 2 CME_9_nm</t>
  </si>
  <si>
    <t>Ova Manufacturer 2 CME_10_nm</t>
  </si>
  <si>
    <t>Ova Manufacturer 2 PVDF_4_nm</t>
  </si>
  <si>
    <t>Ova Manufacturer 2 PVDF_1_nm</t>
  </si>
  <si>
    <t>Ova Manufacturer 2 PVDF_2_nm</t>
  </si>
  <si>
    <t>Ova Manufacturer 2 PVDF_3_nm</t>
  </si>
  <si>
    <t>Ova Manufacturer 2 PVDF_5_nm</t>
  </si>
  <si>
    <t>Ova Manufacturer 2 PVDF_6_nm</t>
  </si>
  <si>
    <t>Ova Manufacturer 2 PVDF_7_nm</t>
  </si>
  <si>
    <t>Ova Manufacturer 2 PVDF_8_nm</t>
  </si>
  <si>
    <t>Ova Manufacturer 2 PVDF_9_nm</t>
  </si>
  <si>
    <t>Ova Manufacturer 2 PVDF_10_nm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</si>
</sst>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2" borderId="0" xfId="1"/>
    <xf numFmtId="0" fontId="3" fillId="0" borderId="0" xfId="0" applyFont="1"/>
    <xf numFmtId="0" fontId="4" fillId="0" borderId="0" xfId="0" applyFont="1"/>
  </cellXfs>
  <cellStyles count="2">
    <cellStyle name="Schlecht" xfId="1" builtinId="27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Ovalbumin</a:t>
            </a:r>
            <a:r>
              <a:rPr lang="de-DE" baseline="0"/>
              <a:t> main peak area - PVDF membrane - different manufacturers</a:t>
            </a:r>
            <a:endParaRPr lang="de-DE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PVDF Manufacturer 2 main peak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yVal>
            <c:numRef>
              <c:f>(Tabelle1!$G$8:$G$11,Tabelle1!$G$13:$G$16,Tabelle1!$G$18:$G$21,Tabelle1!$G$23:$G$26,Tabelle1!$G$28:$G$31,Tabelle1!$G$33:$G$36,Tabelle1!$G$38:$G$41,Tabelle1!$G$43:$G$46,Tabelle1!$G$48:$G$51)</c:f>
              <c:numCache>
                <c:formatCode>General</c:formatCode>
                <c:ptCount val="36"/>
                <c:pt idx="0">
                  <c:v>46570953</c:v>
                </c:pt>
                <c:pt idx="1">
                  <c:v>47586138</c:v>
                </c:pt>
                <c:pt idx="2">
                  <c:v>47228945</c:v>
                </c:pt>
                <c:pt idx="3">
                  <c:v>47585280</c:v>
                </c:pt>
                <c:pt idx="4">
                  <c:v>47408517</c:v>
                </c:pt>
                <c:pt idx="5">
                  <c:v>47517377</c:v>
                </c:pt>
                <c:pt idx="6">
                  <c:v>47413282</c:v>
                </c:pt>
                <c:pt idx="7">
                  <c:v>47479705</c:v>
                </c:pt>
                <c:pt idx="8">
                  <c:v>47023634</c:v>
                </c:pt>
                <c:pt idx="9">
                  <c:v>46994327</c:v>
                </c:pt>
                <c:pt idx="10">
                  <c:v>47066394</c:v>
                </c:pt>
                <c:pt idx="11">
                  <c:v>47323456</c:v>
                </c:pt>
                <c:pt idx="12">
                  <c:v>47562528</c:v>
                </c:pt>
                <c:pt idx="13">
                  <c:v>47638432</c:v>
                </c:pt>
                <c:pt idx="14">
                  <c:v>47310786</c:v>
                </c:pt>
                <c:pt idx="15">
                  <c:v>47759759</c:v>
                </c:pt>
                <c:pt idx="16">
                  <c:v>47024218</c:v>
                </c:pt>
                <c:pt idx="17">
                  <c:v>46996487</c:v>
                </c:pt>
                <c:pt idx="18">
                  <c:v>46905833</c:v>
                </c:pt>
                <c:pt idx="19">
                  <c:v>47337380</c:v>
                </c:pt>
                <c:pt idx="20">
                  <c:v>46319466</c:v>
                </c:pt>
                <c:pt idx="21">
                  <c:v>46094412</c:v>
                </c:pt>
                <c:pt idx="22">
                  <c:v>46030231</c:v>
                </c:pt>
                <c:pt idx="23">
                  <c:v>46229034</c:v>
                </c:pt>
                <c:pt idx="24">
                  <c:v>46222011</c:v>
                </c:pt>
                <c:pt idx="25">
                  <c:v>46305509</c:v>
                </c:pt>
                <c:pt idx="26">
                  <c:v>46351272</c:v>
                </c:pt>
                <c:pt idx="27">
                  <c:v>46334566</c:v>
                </c:pt>
                <c:pt idx="28">
                  <c:v>45884642</c:v>
                </c:pt>
                <c:pt idx="29">
                  <c:v>46185531</c:v>
                </c:pt>
                <c:pt idx="30">
                  <c:v>45727908</c:v>
                </c:pt>
                <c:pt idx="31">
                  <c:v>46273486</c:v>
                </c:pt>
                <c:pt idx="32">
                  <c:v>45005882</c:v>
                </c:pt>
                <c:pt idx="33">
                  <c:v>44557748</c:v>
                </c:pt>
                <c:pt idx="34">
                  <c:v>45268984</c:v>
                </c:pt>
                <c:pt idx="35">
                  <c:v>46136407</c:v>
                </c:pt>
              </c:numCache>
            </c:numRef>
          </c:yVal>
        </c:ser>
        <c:ser>
          <c:idx val="1"/>
          <c:order val="1"/>
          <c:tx>
            <c:v>PVDF Manufacturer 1 main peak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yVal>
            <c:numRef>
              <c:f>(Tabelle1!$AN$2:$AN$5,Tabelle1!$AN$7:$AN$10,Tabelle1!$AN$12:$AN$15,Tabelle1!$AN$17:$AN$20,Tabelle1!$AN$22:$AN$25,Tabelle1!$AN$27:$AN$30,Tabelle1!$AN$32:$AN$35,Tabelle1!$AN$37:$AN$40,Tabelle1!$AN$42:$AN$45,Tabelle1!$AN$47:$AN$50)</c:f>
              <c:numCache>
                <c:formatCode>General</c:formatCode>
                <c:ptCount val="40"/>
                <c:pt idx="0">
                  <c:v>50372036</c:v>
                </c:pt>
                <c:pt idx="1">
                  <c:v>50481037</c:v>
                </c:pt>
                <c:pt idx="2">
                  <c:v>49935406</c:v>
                </c:pt>
                <c:pt idx="3">
                  <c:v>49732155</c:v>
                </c:pt>
                <c:pt idx="4">
                  <c:v>50237087</c:v>
                </c:pt>
                <c:pt idx="5">
                  <c:v>50288409</c:v>
                </c:pt>
                <c:pt idx="6">
                  <c:v>50488421</c:v>
                </c:pt>
                <c:pt idx="7">
                  <c:v>50618329</c:v>
                </c:pt>
                <c:pt idx="8">
                  <c:v>50012359</c:v>
                </c:pt>
                <c:pt idx="9">
                  <c:v>50460208</c:v>
                </c:pt>
                <c:pt idx="10">
                  <c:v>50248141</c:v>
                </c:pt>
                <c:pt idx="11">
                  <c:v>50415094</c:v>
                </c:pt>
                <c:pt idx="12">
                  <c:v>49888566</c:v>
                </c:pt>
                <c:pt idx="13">
                  <c:v>49811066</c:v>
                </c:pt>
                <c:pt idx="14">
                  <c:v>50449548</c:v>
                </c:pt>
                <c:pt idx="15">
                  <c:v>50453896</c:v>
                </c:pt>
                <c:pt idx="16">
                  <c:v>50292231</c:v>
                </c:pt>
                <c:pt idx="17">
                  <c:v>50544162</c:v>
                </c:pt>
                <c:pt idx="18">
                  <c:v>50698917</c:v>
                </c:pt>
                <c:pt idx="19">
                  <c:v>50217884</c:v>
                </c:pt>
                <c:pt idx="20">
                  <c:v>50871722</c:v>
                </c:pt>
                <c:pt idx="21">
                  <c:v>50584173</c:v>
                </c:pt>
                <c:pt idx="22">
                  <c:v>50961279</c:v>
                </c:pt>
                <c:pt idx="23">
                  <c:v>50852301</c:v>
                </c:pt>
                <c:pt idx="24">
                  <c:v>50381215</c:v>
                </c:pt>
                <c:pt idx="25">
                  <c:v>50319482</c:v>
                </c:pt>
                <c:pt idx="26">
                  <c:v>50424644</c:v>
                </c:pt>
                <c:pt idx="27">
                  <c:v>50441545</c:v>
                </c:pt>
                <c:pt idx="28">
                  <c:v>50000968</c:v>
                </c:pt>
                <c:pt idx="29">
                  <c:v>50198327</c:v>
                </c:pt>
                <c:pt idx="30">
                  <c:v>50503918</c:v>
                </c:pt>
                <c:pt idx="31">
                  <c:v>50479981</c:v>
                </c:pt>
                <c:pt idx="32">
                  <c:v>50552312</c:v>
                </c:pt>
                <c:pt idx="33">
                  <c:v>51275543</c:v>
                </c:pt>
                <c:pt idx="34">
                  <c:v>51329443</c:v>
                </c:pt>
                <c:pt idx="35">
                  <c:v>50874007</c:v>
                </c:pt>
                <c:pt idx="36">
                  <c:v>46847063</c:v>
                </c:pt>
                <c:pt idx="37">
                  <c:v>45627139</c:v>
                </c:pt>
                <c:pt idx="38">
                  <c:v>48218779</c:v>
                </c:pt>
                <c:pt idx="39">
                  <c:v>49315381</c:v>
                </c:pt>
              </c:numCache>
            </c:numRef>
          </c:yVal>
        </c:ser>
        <c:axId val="155829376"/>
        <c:axId val="155830912"/>
      </c:scatterChart>
      <c:valAx>
        <c:axId val="155829376"/>
        <c:scaling>
          <c:orientation val="minMax"/>
        </c:scaling>
        <c:axPos val="b"/>
        <c:tickLblPos val="nextTo"/>
        <c:crossAx val="155830912"/>
        <c:crosses val="autoZero"/>
        <c:crossBetween val="midCat"/>
      </c:valAx>
      <c:valAx>
        <c:axId val="155830912"/>
        <c:scaling>
          <c:orientation val="minMax"/>
        </c:scaling>
        <c:axPos val="l"/>
        <c:majorGridlines/>
        <c:numFmt formatCode="General" sourceLinked="1"/>
        <c:tickLblPos val="nextTo"/>
        <c:crossAx val="155829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Ovalbumin large species area -</a:t>
            </a:r>
            <a:r>
              <a:rPr lang="de-DE" baseline="0"/>
              <a:t> PVDF membrane - different manufacturers</a:t>
            </a:r>
            <a:endParaRPr lang="de-DE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PVDF Manufacturer 1 laS</c:v>
          </c:tx>
          <c:spPr>
            <a:ln w="28575">
              <a:noFill/>
            </a:ln>
          </c:spPr>
          <c:yVal>
            <c:numRef>
              <c:f>(Tabelle1!$AL$2:$AL$5,Tabelle1!$AL$7:$AL$10,Tabelle1!$AL$12:$AL$15,Tabelle1!$AL$17:$AL$20,Tabelle1!$AL$22:$AL$24,Tabelle1!$AL$25,Tabelle1!$AL$27:$AL$30,Tabelle1!$AL$32:$AL$35,Tabelle1!$AL$37:$AL$40,Tabelle1!$AL$42:$AL$45,Tabelle1!$AL$47:$AL$50)</c:f>
              <c:numCache>
                <c:formatCode>General</c:formatCode>
                <c:ptCount val="40"/>
                <c:pt idx="0">
                  <c:v>8470585</c:v>
                </c:pt>
                <c:pt idx="1">
                  <c:v>8663754</c:v>
                </c:pt>
                <c:pt idx="2">
                  <c:v>8678866</c:v>
                </c:pt>
                <c:pt idx="3">
                  <c:v>8658299</c:v>
                </c:pt>
                <c:pt idx="4">
                  <c:v>8759538</c:v>
                </c:pt>
                <c:pt idx="5">
                  <c:v>8800924</c:v>
                </c:pt>
                <c:pt idx="6">
                  <c:v>8789594</c:v>
                </c:pt>
                <c:pt idx="7">
                  <c:v>8841873</c:v>
                </c:pt>
                <c:pt idx="8">
                  <c:v>8698973</c:v>
                </c:pt>
                <c:pt idx="9">
                  <c:v>8788690</c:v>
                </c:pt>
                <c:pt idx="10">
                  <c:v>8742814</c:v>
                </c:pt>
                <c:pt idx="11">
                  <c:v>8774355</c:v>
                </c:pt>
                <c:pt idx="12">
                  <c:v>8683394</c:v>
                </c:pt>
                <c:pt idx="13">
                  <c:v>8722863</c:v>
                </c:pt>
                <c:pt idx="14">
                  <c:v>8796614</c:v>
                </c:pt>
                <c:pt idx="15">
                  <c:v>8847089</c:v>
                </c:pt>
                <c:pt idx="16">
                  <c:v>8810548</c:v>
                </c:pt>
                <c:pt idx="17">
                  <c:v>8839283</c:v>
                </c:pt>
                <c:pt idx="18">
                  <c:v>8873809</c:v>
                </c:pt>
                <c:pt idx="19">
                  <c:v>8749066</c:v>
                </c:pt>
                <c:pt idx="20">
                  <c:v>8914309</c:v>
                </c:pt>
                <c:pt idx="21">
                  <c:v>8875092</c:v>
                </c:pt>
                <c:pt idx="22">
                  <c:v>8884368</c:v>
                </c:pt>
                <c:pt idx="23">
                  <c:v>8913527</c:v>
                </c:pt>
                <c:pt idx="24">
                  <c:v>8821692</c:v>
                </c:pt>
                <c:pt idx="25">
                  <c:v>8782913</c:v>
                </c:pt>
                <c:pt idx="26">
                  <c:v>8808161</c:v>
                </c:pt>
                <c:pt idx="27">
                  <c:v>8862190</c:v>
                </c:pt>
                <c:pt idx="28">
                  <c:v>8762435</c:v>
                </c:pt>
                <c:pt idx="29">
                  <c:v>8845521</c:v>
                </c:pt>
                <c:pt idx="30">
                  <c:v>8838139</c:v>
                </c:pt>
                <c:pt idx="31">
                  <c:v>8845368</c:v>
                </c:pt>
                <c:pt idx="32">
                  <c:v>8890908</c:v>
                </c:pt>
                <c:pt idx="33">
                  <c:v>8967459</c:v>
                </c:pt>
                <c:pt idx="34">
                  <c:v>9014758</c:v>
                </c:pt>
                <c:pt idx="35">
                  <c:v>8988584</c:v>
                </c:pt>
                <c:pt idx="36">
                  <c:v>8172160</c:v>
                </c:pt>
                <c:pt idx="37">
                  <c:v>7917729</c:v>
                </c:pt>
                <c:pt idx="38">
                  <c:v>8438614</c:v>
                </c:pt>
                <c:pt idx="39">
                  <c:v>8591258</c:v>
                </c:pt>
              </c:numCache>
            </c:numRef>
          </c:yVal>
        </c:ser>
        <c:ser>
          <c:idx val="1"/>
          <c:order val="1"/>
          <c:tx>
            <c:v>PVDF Manufacturer 2 laS</c:v>
          </c:tx>
          <c:spPr>
            <a:ln w="28575">
              <a:noFill/>
            </a:ln>
          </c:spPr>
          <c:yVal>
            <c:numRef>
              <c:f>(Tabelle1!$U$2:$U$5,Tabelle1!$E$8:$E$11,Tabelle1!$E$13:$E$16,Tabelle1!$E$18:$E$21,Tabelle1!$E$23:$E$26,Tabelle1!$E$28:$E$31,Tabelle1!$E$33:$E$36,Tabelle1!$E$38:$E$41,Tabelle1!$E$43:$E$46,Tabelle1!$E$48:$E$51)</c:f>
              <c:numCache>
                <c:formatCode>General</c:formatCode>
                <c:ptCount val="40"/>
                <c:pt idx="4">
                  <c:v>7313715</c:v>
                </c:pt>
                <c:pt idx="5">
                  <c:v>7703366</c:v>
                </c:pt>
                <c:pt idx="6">
                  <c:v>7751088</c:v>
                </c:pt>
                <c:pt idx="7">
                  <c:v>7889005</c:v>
                </c:pt>
                <c:pt idx="8">
                  <c:v>7906381</c:v>
                </c:pt>
                <c:pt idx="9">
                  <c:v>7921406</c:v>
                </c:pt>
                <c:pt idx="10">
                  <c:v>7953027</c:v>
                </c:pt>
                <c:pt idx="11">
                  <c:v>7990334</c:v>
                </c:pt>
                <c:pt idx="12">
                  <c:v>7946530</c:v>
                </c:pt>
                <c:pt idx="13">
                  <c:v>7904673</c:v>
                </c:pt>
                <c:pt idx="14">
                  <c:v>7941440</c:v>
                </c:pt>
                <c:pt idx="15">
                  <c:v>8018496</c:v>
                </c:pt>
                <c:pt idx="16">
                  <c:v>8078265</c:v>
                </c:pt>
                <c:pt idx="17">
                  <c:v>8042941</c:v>
                </c:pt>
                <c:pt idx="18">
                  <c:v>8053069</c:v>
                </c:pt>
                <c:pt idx="19">
                  <c:v>8107698</c:v>
                </c:pt>
                <c:pt idx="20">
                  <c:v>7976691</c:v>
                </c:pt>
                <c:pt idx="21">
                  <c:v>7969906</c:v>
                </c:pt>
                <c:pt idx="22">
                  <c:v>7980630</c:v>
                </c:pt>
                <c:pt idx="23">
                  <c:v>8036043</c:v>
                </c:pt>
                <c:pt idx="24">
                  <c:v>7845923</c:v>
                </c:pt>
                <c:pt idx="25">
                  <c:v>7855338</c:v>
                </c:pt>
                <c:pt idx="26">
                  <c:v>7805396</c:v>
                </c:pt>
                <c:pt idx="27">
                  <c:v>7848626</c:v>
                </c:pt>
                <c:pt idx="28">
                  <c:v>7826701</c:v>
                </c:pt>
                <c:pt idx="29">
                  <c:v>7819306</c:v>
                </c:pt>
                <c:pt idx="30">
                  <c:v>7833821</c:v>
                </c:pt>
                <c:pt idx="31">
                  <c:v>7850330</c:v>
                </c:pt>
                <c:pt idx="32">
                  <c:v>7725391</c:v>
                </c:pt>
                <c:pt idx="33">
                  <c:v>7744120</c:v>
                </c:pt>
                <c:pt idx="34">
                  <c:v>7672518</c:v>
                </c:pt>
                <c:pt idx="35">
                  <c:v>7762782</c:v>
                </c:pt>
                <c:pt idx="36">
                  <c:v>7502546</c:v>
                </c:pt>
                <c:pt idx="37">
                  <c:v>7437887</c:v>
                </c:pt>
                <c:pt idx="38">
                  <c:v>7512855</c:v>
                </c:pt>
                <c:pt idx="39">
                  <c:v>7687464</c:v>
                </c:pt>
              </c:numCache>
            </c:numRef>
          </c:yVal>
        </c:ser>
        <c:axId val="164718848"/>
        <c:axId val="164728832"/>
      </c:scatterChart>
      <c:valAx>
        <c:axId val="164718848"/>
        <c:scaling>
          <c:orientation val="minMax"/>
        </c:scaling>
        <c:axPos val="b"/>
        <c:tickLblPos val="nextTo"/>
        <c:crossAx val="164728832"/>
        <c:crosses val="autoZero"/>
        <c:crossBetween val="midCat"/>
      </c:valAx>
      <c:valAx>
        <c:axId val="164728832"/>
        <c:scaling>
          <c:orientation val="minMax"/>
          <c:min val="7000000.0000000009"/>
        </c:scaling>
        <c:axPos val="l"/>
        <c:majorGridlines/>
        <c:numFmt formatCode="General" sourceLinked="1"/>
        <c:tickLblPos val="nextTo"/>
        <c:crossAx val="164718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Ovalbumin small species area - PVDF membrane - different manufacturers</a:t>
            </a:r>
          </a:p>
        </c:rich>
      </c:tx>
      <c:layout>
        <c:manualLayout>
          <c:xMode val="edge"/>
          <c:yMode val="edge"/>
          <c:x val="0.10643481520153139"/>
          <c:y val="1.8565405778372911E-2"/>
        </c:manualLayout>
      </c:layout>
    </c:title>
    <c:plotArea>
      <c:layout/>
      <c:scatterChart>
        <c:scatterStyle val="lineMarker"/>
        <c:ser>
          <c:idx val="0"/>
          <c:order val="0"/>
          <c:tx>
            <c:v>PVDF Manufacturer 1 sS</c:v>
          </c:tx>
          <c:spPr>
            <a:ln w="28575">
              <a:noFill/>
            </a:ln>
          </c:spPr>
          <c:yVal>
            <c:numRef>
              <c:f>(Tabelle1!$AP$2:$AP$5,Tabelle1!$AP$7:$AP$10,Tabelle1!$AP$12:$AP$15,Tabelle1!$AP$17:$AP$20,Tabelle1!$AP$22:$AP$25,Tabelle1!$AP$27:$AP$30,Tabelle1!$AP$32:$AP$35,Tabelle1!$AP$37:$AP$40,Tabelle1!$AP$42:$AP$45,Tabelle1!$AP$47:$AP$50)</c:f>
              <c:numCache>
                <c:formatCode>General</c:formatCode>
                <c:ptCount val="40"/>
                <c:pt idx="0">
                  <c:v>7961871</c:v>
                </c:pt>
                <c:pt idx="1">
                  <c:v>8148496</c:v>
                </c:pt>
                <c:pt idx="2">
                  <c:v>8039931</c:v>
                </c:pt>
                <c:pt idx="3">
                  <c:v>8026130</c:v>
                </c:pt>
                <c:pt idx="4">
                  <c:v>8240352</c:v>
                </c:pt>
                <c:pt idx="5">
                  <c:v>8204477</c:v>
                </c:pt>
                <c:pt idx="6">
                  <c:v>8198054</c:v>
                </c:pt>
                <c:pt idx="7">
                  <c:v>8263188</c:v>
                </c:pt>
                <c:pt idx="8">
                  <c:v>7880323</c:v>
                </c:pt>
                <c:pt idx="9">
                  <c:v>7940115</c:v>
                </c:pt>
                <c:pt idx="10">
                  <c:v>7949745</c:v>
                </c:pt>
                <c:pt idx="11">
                  <c:v>7895072</c:v>
                </c:pt>
                <c:pt idx="12">
                  <c:v>8155535</c:v>
                </c:pt>
                <c:pt idx="13">
                  <c:v>8138588</c:v>
                </c:pt>
                <c:pt idx="14">
                  <c:v>8161147</c:v>
                </c:pt>
                <c:pt idx="15">
                  <c:v>8199766</c:v>
                </c:pt>
                <c:pt idx="16">
                  <c:v>8084564</c:v>
                </c:pt>
                <c:pt idx="17">
                  <c:v>8168422</c:v>
                </c:pt>
                <c:pt idx="18">
                  <c:v>8204471</c:v>
                </c:pt>
                <c:pt idx="19">
                  <c:v>8033648</c:v>
                </c:pt>
                <c:pt idx="20">
                  <c:v>8255341</c:v>
                </c:pt>
                <c:pt idx="21">
                  <c:v>8223538</c:v>
                </c:pt>
                <c:pt idx="22">
                  <c:v>8276004</c:v>
                </c:pt>
                <c:pt idx="23">
                  <c:v>8276040</c:v>
                </c:pt>
                <c:pt idx="24">
                  <c:v>8128211</c:v>
                </c:pt>
                <c:pt idx="25">
                  <c:v>8147705</c:v>
                </c:pt>
                <c:pt idx="26">
                  <c:v>8166721</c:v>
                </c:pt>
                <c:pt idx="27">
                  <c:v>8179994</c:v>
                </c:pt>
                <c:pt idx="28">
                  <c:v>8121659</c:v>
                </c:pt>
                <c:pt idx="29">
                  <c:v>8198463</c:v>
                </c:pt>
                <c:pt idx="30">
                  <c:v>8262202</c:v>
                </c:pt>
                <c:pt idx="31">
                  <c:v>8186760</c:v>
                </c:pt>
                <c:pt idx="32">
                  <c:v>8281510</c:v>
                </c:pt>
                <c:pt idx="33">
                  <c:v>8276288</c:v>
                </c:pt>
                <c:pt idx="34">
                  <c:v>8215092</c:v>
                </c:pt>
                <c:pt idx="35">
                  <c:v>8255846</c:v>
                </c:pt>
                <c:pt idx="36">
                  <c:v>7523563</c:v>
                </c:pt>
                <c:pt idx="37">
                  <c:v>7203601</c:v>
                </c:pt>
                <c:pt idx="38">
                  <c:v>7858927</c:v>
                </c:pt>
                <c:pt idx="39">
                  <c:v>8071007</c:v>
                </c:pt>
              </c:numCache>
            </c:numRef>
          </c:yVal>
        </c:ser>
        <c:ser>
          <c:idx val="1"/>
          <c:order val="1"/>
          <c:tx>
            <c:v>PVDF Manufacturer 2 sS</c:v>
          </c:tx>
          <c:spPr>
            <a:ln w="28575">
              <a:noFill/>
            </a:ln>
          </c:spPr>
          <c:yVal>
            <c:numRef>
              <c:f>(Tabelle1!$V$40:$V$43,Tabelle1!$I$8:$I$11,Tabelle1!$I$13:$I$16,Tabelle1!$I$18:$I$21,Tabelle1!$I$23:$I$26,Tabelle1!$I$28:$I$31,Tabelle1!$I$33:$I$36,Tabelle1!$I$38:$I$41,Tabelle1!$I$43:$I$46,Tabelle1!$I$48:$I$51)</c:f>
              <c:numCache>
                <c:formatCode>General</c:formatCode>
                <c:ptCount val="40"/>
                <c:pt idx="4">
                  <c:v>8948892</c:v>
                </c:pt>
                <c:pt idx="5">
                  <c:v>9079357</c:v>
                </c:pt>
                <c:pt idx="6">
                  <c:v>8958145</c:v>
                </c:pt>
                <c:pt idx="7">
                  <c:v>8963856</c:v>
                </c:pt>
                <c:pt idx="8">
                  <c:v>9016425</c:v>
                </c:pt>
                <c:pt idx="9">
                  <c:v>8994853</c:v>
                </c:pt>
                <c:pt idx="10">
                  <c:v>9005313</c:v>
                </c:pt>
                <c:pt idx="11">
                  <c:v>9093907</c:v>
                </c:pt>
                <c:pt idx="12">
                  <c:v>9004751</c:v>
                </c:pt>
                <c:pt idx="13">
                  <c:v>9048626</c:v>
                </c:pt>
                <c:pt idx="14">
                  <c:v>9056012</c:v>
                </c:pt>
                <c:pt idx="15">
                  <c:v>9001886</c:v>
                </c:pt>
                <c:pt idx="16">
                  <c:v>9169100</c:v>
                </c:pt>
                <c:pt idx="17">
                  <c:v>9070429</c:v>
                </c:pt>
                <c:pt idx="18">
                  <c:v>9100432</c:v>
                </c:pt>
                <c:pt idx="19">
                  <c:v>9112161</c:v>
                </c:pt>
                <c:pt idx="20">
                  <c:v>9087688</c:v>
                </c:pt>
                <c:pt idx="21">
                  <c:v>9093957</c:v>
                </c:pt>
                <c:pt idx="22">
                  <c:v>9093843</c:v>
                </c:pt>
                <c:pt idx="23">
                  <c:v>9132414</c:v>
                </c:pt>
                <c:pt idx="24">
                  <c:v>8850261</c:v>
                </c:pt>
                <c:pt idx="25">
                  <c:v>8869675</c:v>
                </c:pt>
                <c:pt idx="26">
                  <c:v>8714576</c:v>
                </c:pt>
                <c:pt idx="27">
                  <c:v>8795228</c:v>
                </c:pt>
                <c:pt idx="28">
                  <c:v>8760327</c:v>
                </c:pt>
                <c:pt idx="29">
                  <c:v>8759466</c:v>
                </c:pt>
                <c:pt idx="30">
                  <c:v>8722874</c:v>
                </c:pt>
                <c:pt idx="31">
                  <c:v>8745495</c:v>
                </c:pt>
                <c:pt idx="32">
                  <c:v>9055940</c:v>
                </c:pt>
                <c:pt idx="33">
                  <c:v>8932071</c:v>
                </c:pt>
                <c:pt idx="34">
                  <c:v>8778238</c:v>
                </c:pt>
                <c:pt idx="35">
                  <c:v>9070240</c:v>
                </c:pt>
                <c:pt idx="36">
                  <c:v>8727878</c:v>
                </c:pt>
                <c:pt idx="37">
                  <c:v>8689705</c:v>
                </c:pt>
                <c:pt idx="38">
                  <c:v>8740449</c:v>
                </c:pt>
                <c:pt idx="39">
                  <c:v>9114052</c:v>
                </c:pt>
              </c:numCache>
            </c:numRef>
          </c:yVal>
        </c:ser>
        <c:axId val="164753408"/>
        <c:axId val="164754944"/>
      </c:scatterChart>
      <c:valAx>
        <c:axId val="164753408"/>
        <c:scaling>
          <c:orientation val="minMax"/>
        </c:scaling>
        <c:axPos val="b"/>
        <c:tickLblPos val="nextTo"/>
        <c:crossAx val="164754944"/>
        <c:crosses val="autoZero"/>
        <c:crossBetween val="midCat"/>
      </c:valAx>
      <c:valAx>
        <c:axId val="164754944"/>
        <c:scaling>
          <c:orientation val="minMax"/>
          <c:min val="7000000.0000000009"/>
        </c:scaling>
        <c:axPos val="l"/>
        <c:majorGridlines/>
        <c:numFmt formatCode="General" sourceLinked="1"/>
        <c:tickLblPos val="nextTo"/>
        <c:crossAx val="16475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Ovalbumin large species area - CME membrane - different manufacturers</a:t>
            </a:r>
            <a:endParaRPr lang="de-DE"/>
          </a:p>
        </c:rich>
      </c:tx>
      <c:layout>
        <c:manualLayout>
          <c:xMode val="edge"/>
          <c:yMode val="edge"/>
          <c:x val="0.10340908651370717"/>
          <c:y val="2.7722770836372711E-2"/>
        </c:manualLayout>
      </c:layout>
    </c:title>
    <c:plotArea>
      <c:layout/>
      <c:scatterChart>
        <c:scatterStyle val="lineMarker"/>
        <c:ser>
          <c:idx val="0"/>
          <c:order val="0"/>
          <c:tx>
            <c:v>Manufacturer 1 CME laS</c:v>
          </c:tx>
          <c:spPr>
            <a:ln w="28575">
              <a:noFill/>
            </a:ln>
          </c:spPr>
          <c:yVal>
            <c:numRef>
              <c:f>(Tabelle1!$AL$57:$AL$60,Tabelle1!$AL$62:$AL$65,Tabelle1!$AL$67:$AL$70,Tabelle1!$AL$72:$AL$75,Tabelle1!$AL$77:$AL$80,Tabelle1!$AL$82:$AL$85,Tabelle1!$AL$87:$AL$90,Tabelle1!$AL$92:$AL$95,Tabelle1!$AL$97:$AL$100,Tabelle1!$AL$102:$AL$105)</c:f>
              <c:numCache>
                <c:formatCode>General</c:formatCode>
                <c:ptCount val="40"/>
                <c:pt idx="0">
                  <c:v>8484161</c:v>
                </c:pt>
                <c:pt idx="1">
                  <c:v>8504146</c:v>
                </c:pt>
                <c:pt idx="2">
                  <c:v>8534766</c:v>
                </c:pt>
                <c:pt idx="3">
                  <c:v>8559947</c:v>
                </c:pt>
                <c:pt idx="4">
                  <c:v>8219847</c:v>
                </c:pt>
                <c:pt idx="5">
                  <c:v>8404209</c:v>
                </c:pt>
                <c:pt idx="6">
                  <c:v>8237567</c:v>
                </c:pt>
                <c:pt idx="7">
                  <c:v>8259611</c:v>
                </c:pt>
                <c:pt idx="8">
                  <c:v>7946357</c:v>
                </c:pt>
                <c:pt idx="9">
                  <c:v>7848308</c:v>
                </c:pt>
                <c:pt idx="10">
                  <c:v>7838801</c:v>
                </c:pt>
                <c:pt idx="11">
                  <c:v>7870503</c:v>
                </c:pt>
                <c:pt idx="12">
                  <c:v>7717461</c:v>
                </c:pt>
                <c:pt idx="13">
                  <c:v>7676174</c:v>
                </c:pt>
                <c:pt idx="14">
                  <c:v>7677769</c:v>
                </c:pt>
                <c:pt idx="15">
                  <c:v>7684703</c:v>
                </c:pt>
                <c:pt idx="16">
                  <c:v>7375892</c:v>
                </c:pt>
                <c:pt idx="17">
                  <c:v>7312355</c:v>
                </c:pt>
                <c:pt idx="18">
                  <c:v>7331245</c:v>
                </c:pt>
                <c:pt idx="19">
                  <c:v>7260536</c:v>
                </c:pt>
                <c:pt idx="20">
                  <c:v>6989239</c:v>
                </c:pt>
                <c:pt idx="21">
                  <c:v>6973444</c:v>
                </c:pt>
                <c:pt idx="22">
                  <c:v>6918944</c:v>
                </c:pt>
                <c:pt idx="23">
                  <c:v>6904663</c:v>
                </c:pt>
                <c:pt idx="24">
                  <c:v>6638475</c:v>
                </c:pt>
                <c:pt idx="25">
                  <c:v>6631187</c:v>
                </c:pt>
                <c:pt idx="26">
                  <c:v>6614928</c:v>
                </c:pt>
                <c:pt idx="27">
                  <c:v>6710936</c:v>
                </c:pt>
                <c:pt idx="28">
                  <c:v>5872315</c:v>
                </c:pt>
                <c:pt idx="29">
                  <c:v>6069440</c:v>
                </c:pt>
                <c:pt idx="30">
                  <c:v>6065917</c:v>
                </c:pt>
                <c:pt idx="31">
                  <c:v>6056416</c:v>
                </c:pt>
                <c:pt idx="32">
                  <c:v>5717145</c:v>
                </c:pt>
                <c:pt idx="33">
                  <c:v>5677157</c:v>
                </c:pt>
                <c:pt idx="34">
                  <c:v>5686069</c:v>
                </c:pt>
                <c:pt idx="35">
                  <c:v>5673980</c:v>
                </c:pt>
                <c:pt idx="36">
                  <c:v>5521478</c:v>
                </c:pt>
                <c:pt idx="37">
                  <c:v>5385941</c:v>
                </c:pt>
                <c:pt idx="38">
                  <c:v>5415879</c:v>
                </c:pt>
                <c:pt idx="39">
                  <c:v>5449310</c:v>
                </c:pt>
              </c:numCache>
            </c:numRef>
          </c:yVal>
        </c:ser>
        <c:ser>
          <c:idx val="1"/>
          <c:order val="1"/>
          <c:tx>
            <c:v>Manufacturer 2 CME laS</c:v>
          </c:tx>
          <c:spPr>
            <a:ln w="28575">
              <a:noFill/>
            </a:ln>
          </c:spPr>
          <c:yVal>
            <c:numRef>
              <c:f>(Tabelle1!$E$58:$E$61,Tabelle1!$E$63:$E$66,Tabelle1!$E$68:$E$71,Tabelle1!$E$73:$E$76,Tabelle1!$E$78:$E$81,Tabelle1!$E$83:$E$86,Tabelle1!$E$88:$E$91,Tabelle1!$E$93:$E$96,Tabelle1!$E$98:$E$101,Tabelle1!$E$103:$E$106)</c:f>
              <c:numCache>
                <c:formatCode>General</c:formatCode>
                <c:ptCount val="40"/>
                <c:pt idx="0">
                  <c:v>8867502</c:v>
                </c:pt>
                <c:pt idx="1">
                  <c:v>8603073</c:v>
                </c:pt>
                <c:pt idx="2">
                  <c:v>8594285</c:v>
                </c:pt>
                <c:pt idx="3">
                  <c:v>8618889</c:v>
                </c:pt>
                <c:pt idx="4">
                  <c:v>8527462</c:v>
                </c:pt>
                <c:pt idx="5">
                  <c:v>8475514</c:v>
                </c:pt>
                <c:pt idx="6">
                  <c:v>8539499</c:v>
                </c:pt>
                <c:pt idx="7">
                  <c:v>8538400</c:v>
                </c:pt>
                <c:pt idx="8">
                  <c:v>8544732</c:v>
                </c:pt>
                <c:pt idx="9">
                  <c:v>8608451</c:v>
                </c:pt>
                <c:pt idx="10">
                  <c:v>8534445</c:v>
                </c:pt>
                <c:pt idx="11">
                  <c:v>8563704</c:v>
                </c:pt>
                <c:pt idx="12">
                  <c:v>8494919</c:v>
                </c:pt>
                <c:pt idx="13">
                  <c:v>8500691</c:v>
                </c:pt>
                <c:pt idx="14">
                  <c:v>8470698</c:v>
                </c:pt>
                <c:pt idx="15">
                  <c:v>8538649</c:v>
                </c:pt>
                <c:pt idx="16">
                  <c:v>8569709</c:v>
                </c:pt>
                <c:pt idx="17">
                  <c:v>8513808</c:v>
                </c:pt>
                <c:pt idx="18">
                  <c:v>8530693</c:v>
                </c:pt>
                <c:pt idx="19">
                  <c:v>8567342</c:v>
                </c:pt>
                <c:pt idx="20">
                  <c:v>8371731</c:v>
                </c:pt>
                <c:pt idx="21">
                  <c:v>8323511</c:v>
                </c:pt>
                <c:pt idx="22">
                  <c:v>8356850</c:v>
                </c:pt>
                <c:pt idx="23">
                  <c:v>8291810</c:v>
                </c:pt>
                <c:pt idx="24">
                  <c:v>8215521</c:v>
                </c:pt>
                <c:pt idx="25">
                  <c:v>8186936</c:v>
                </c:pt>
                <c:pt idx="26">
                  <c:v>8217288</c:v>
                </c:pt>
                <c:pt idx="27">
                  <c:v>8032630</c:v>
                </c:pt>
                <c:pt idx="28">
                  <c:v>8083122</c:v>
                </c:pt>
                <c:pt idx="29">
                  <c:v>8135952</c:v>
                </c:pt>
                <c:pt idx="30">
                  <c:v>8148138</c:v>
                </c:pt>
                <c:pt idx="31">
                  <c:v>8179131</c:v>
                </c:pt>
                <c:pt idx="32">
                  <c:v>8041302</c:v>
                </c:pt>
                <c:pt idx="33">
                  <c:v>8056667</c:v>
                </c:pt>
                <c:pt idx="34">
                  <c:v>8047607</c:v>
                </c:pt>
                <c:pt idx="35">
                  <c:v>8084608</c:v>
                </c:pt>
                <c:pt idx="36">
                  <c:v>7980411</c:v>
                </c:pt>
                <c:pt idx="37">
                  <c:v>7912068</c:v>
                </c:pt>
                <c:pt idx="38">
                  <c:v>7884537</c:v>
                </c:pt>
                <c:pt idx="39">
                  <c:v>7888635</c:v>
                </c:pt>
              </c:numCache>
            </c:numRef>
          </c:yVal>
        </c:ser>
        <c:axId val="165382400"/>
        <c:axId val="165388288"/>
      </c:scatterChart>
      <c:valAx>
        <c:axId val="165382400"/>
        <c:scaling>
          <c:orientation val="minMax"/>
        </c:scaling>
        <c:axPos val="b"/>
        <c:majorGridlines/>
        <c:tickLblPos val="nextTo"/>
        <c:crossAx val="165388288"/>
        <c:crosses val="autoZero"/>
        <c:crossBetween val="midCat"/>
      </c:valAx>
      <c:valAx>
        <c:axId val="165388288"/>
        <c:scaling>
          <c:orientation val="minMax"/>
          <c:max val="10000000"/>
          <c:min val="5000000"/>
        </c:scaling>
        <c:axPos val="l"/>
        <c:majorGridlines/>
        <c:numFmt formatCode="General" sourceLinked="1"/>
        <c:tickLblPos val="nextTo"/>
        <c:crossAx val="165382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Ovalbumin main peak area - CME membrane - different manufacturers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Manufacturer 1 CME Main peak</c:v>
          </c:tx>
          <c:spPr>
            <a:ln w="28575">
              <a:noFill/>
            </a:ln>
          </c:spPr>
          <c:xVal>
            <c:numRef>
              <c:f>Tabelle1!$AF$57:$AF$93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(Tabelle1!$AN$57:$AN$60,Tabelle1!$AN$62:$AN$65,Tabelle1!$AN$67:$AN$70,Tabelle1!$AN$72:$AN$75,Tabelle1!$AN$77:$AN$80,Tabelle1!$AN$82:$AN$85,Tabelle1!$AN$87:$AN$90,Tabelle1!$AN$92:$AN$95,Tabelle1!$AN$97:$AN$100,Tabelle1!$AN$102:$AN$105)</c:f>
              <c:numCache>
                <c:formatCode>General</c:formatCode>
                <c:ptCount val="40"/>
                <c:pt idx="0">
                  <c:v>49582304</c:v>
                </c:pt>
                <c:pt idx="1">
                  <c:v>49779795</c:v>
                </c:pt>
                <c:pt idx="2">
                  <c:v>49760558</c:v>
                </c:pt>
                <c:pt idx="3">
                  <c:v>49948141</c:v>
                </c:pt>
                <c:pt idx="4">
                  <c:v>48509361</c:v>
                </c:pt>
                <c:pt idx="5">
                  <c:v>49393782</c:v>
                </c:pt>
                <c:pt idx="6">
                  <c:v>48745135</c:v>
                </c:pt>
                <c:pt idx="7">
                  <c:v>48690547</c:v>
                </c:pt>
                <c:pt idx="8">
                  <c:v>47611166</c:v>
                </c:pt>
                <c:pt idx="9">
                  <c:v>47242037</c:v>
                </c:pt>
                <c:pt idx="10">
                  <c:v>47396487</c:v>
                </c:pt>
                <c:pt idx="11">
                  <c:v>47325412</c:v>
                </c:pt>
                <c:pt idx="12">
                  <c:v>46718407</c:v>
                </c:pt>
                <c:pt idx="13">
                  <c:v>46592480</c:v>
                </c:pt>
                <c:pt idx="14">
                  <c:v>46658694</c:v>
                </c:pt>
                <c:pt idx="15">
                  <c:v>46713128</c:v>
                </c:pt>
                <c:pt idx="16">
                  <c:v>45239942</c:v>
                </c:pt>
                <c:pt idx="17">
                  <c:v>45031117</c:v>
                </c:pt>
                <c:pt idx="18">
                  <c:v>45208178</c:v>
                </c:pt>
                <c:pt idx="19">
                  <c:v>44832214</c:v>
                </c:pt>
                <c:pt idx="20">
                  <c:v>43691292</c:v>
                </c:pt>
                <c:pt idx="21">
                  <c:v>43366028</c:v>
                </c:pt>
                <c:pt idx="22">
                  <c:v>43328604</c:v>
                </c:pt>
                <c:pt idx="23">
                  <c:v>43411705</c:v>
                </c:pt>
                <c:pt idx="24">
                  <c:v>42456103</c:v>
                </c:pt>
                <c:pt idx="25">
                  <c:v>42486578</c:v>
                </c:pt>
                <c:pt idx="26">
                  <c:v>42592189</c:v>
                </c:pt>
                <c:pt idx="27">
                  <c:v>43322480</c:v>
                </c:pt>
                <c:pt idx="28">
                  <c:v>38751823</c:v>
                </c:pt>
                <c:pt idx="29">
                  <c:v>39856887</c:v>
                </c:pt>
                <c:pt idx="30">
                  <c:v>39726413</c:v>
                </c:pt>
                <c:pt idx="31">
                  <c:v>39840284</c:v>
                </c:pt>
                <c:pt idx="32">
                  <c:v>38230577</c:v>
                </c:pt>
                <c:pt idx="33">
                  <c:v>38044080</c:v>
                </c:pt>
                <c:pt idx="34">
                  <c:v>38432378</c:v>
                </c:pt>
                <c:pt idx="35">
                  <c:v>38327264</c:v>
                </c:pt>
                <c:pt idx="36">
                  <c:v>39868823</c:v>
                </c:pt>
                <c:pt idx="37">
                  <c:v>39051698</c:v>
                </c:pt>
                <c:pt idx="38">
                  <c:v>39339092</c:v>
                </c:pt>
                <c:pt idx="39">
                  <c:v>39638964</c:v>
                </c:pt>
              </c:numCache>
            </c:numRef>
          </c:yVal>
        </c:ser>
        <c:ser>
          <c:idx val="1"/>
          <c:order val="1"/>
          <c:tx>
            <c:v>Manufacturer 2 CME main peak</c:v>
          </c:tx>
          <c:spPr>
            <a:ln w="28575">
              <a:noFill/>
            </a:ln>
          </c:spPr>
          <c:xVal>
            <c:numRef>
              <c:f>Tabelle1!$AF$57:$AF$93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(Tabelle1!$G$58:$G$61,Tabelle1!$G$63:$G$66,Tabelle1!$G$68:$G$71,Tabelle1!$G$73:$G$76,Tabelle1!$G$78:$G$81,Tabelle1!$G$83:$G$86,Tabelle1!$G$88:$G$91,Tabelle1!$G$93:$G$96,Tabelle1!$G$98:$G$101,Tabelle1!$G$103:$G$106)</c:f>
              <c:numCache>
                <c:formatCode>General</c:formatCode>
                <c:ptCount val="40"/>
                <c:pt idx="0">
                  <c:v>50104805</c:v>
                </c:pt>
                <c:pt idx="1">
                  <c:v>50427704</c:v>
                </c:pt>
                <c:pt idx="2">
                  <c:v>50120153</c:v>
                </c:pt>
                <c:pt idx="3">
                  <c:v>50268802</c:v>
                </c:pt>
                <c:pt idx="4">
                  <c:v>49662066</c:v>
                </c:pt>
                <c:pt idx="5">
                  <c:v>49543244</c:v>
                </c:pt>
                <c:pt idx="6">
                  <c:v>49719051</c:v>
                </c:pt>
                <c:pt idx="7">
                  <c:v>49596705</c:v>
                </c:pt>
                <c:pt idx="8">
                  <c:v>49584918</c:v>
                </c:pt>
                <c:pt idx="9">
                  <c:v>49803303</c:v>
                </c:pt>
                <c:pt idx="10">
                  <c:v>49386622</c:v>
                </c:pt>
                <c:pt idx="11">
                  <c:v>49470170</c:v>
                </c:pt>
                <c:pt idx="12">
                  <c:v>49199091</c:v>
                </c:pt>
                <c:pt idx="13">
                  <c:v>49274349</c:v>
                </c:pt>
                <c:pt idx="14">
                  <c:v>49245050</c:v>
                </c:pt>
                <c:pt idx="15">
                  <c:v>49391543</c:v>
                </c:pt>
                <c:pt idx="16">
                  <c:v>49510988</c:v>
                </c:pt>
                <c:pt idx="17">
                  <c:v>49363354</c:v>
                </c:pt>
                <c:pt idx="18">
                  <c:v>49292307</c:v>
                </c:pt>
                <c:pt idx="19">
                  <c:v>49420459</c:v>
                </c:pt>
                <c:pt idx="20">
                  <c:v>48175550</c:v>
                </c:pt>
                <c:pt idx="21">
                  <c:v>47943869</c:v>
                </c:pt>
                <c:pt idx="22">
                  <c:v>48162666</c:v>
                </c:pt>
                <c:pt idx="23">
                  <c:v>48108132</c:v>
                </c:pt>
                <c:pt idx="24">
                  <c:v>47708745</c:v>
                </c:pt>
                <c:pt idx="25">
                  <c:v>47698650</c:v>
                </c:pt>
                <c:pt idx="26">
                  <c:v>47815548</c:v>
                </c:pt>
                <c:pt idx="27">
                  <c:v>47282060</c:v>
                </c:pt>
                <c:pt idx="28">
                  <c:v>47149874</c:v>
                </c:pt>
                <c:pt idx="29">
                  <c:v>47229566</c:v>
                </c:pt>
                <c:pt idx="30">
                  <c:v>47360762</c:v>
                </c:pt>
                <c:pt idx="31">
                  <c:v>47714721</c:v>
                </c:pt>
                <c:pt idx="32">
                  <c:v>46819997</c:v>
                </c:pt>
                <c:pt idx="33">
                  <c:v>46910051</c:v>
                </c:pt>
                <c:pt idx="34">
                  <c:v>46917173</c:v>
                </c:pt>
                <c:pt idx="35">
                  <c:v>46913013</c:v>
                </c:pt>
                <c:pt idx="36">
                  <c:v>47140358</c:v>
                </c:pt>
                <c:pt idx="37">
                  <c:v>46866152</c:v>
                </c:pt>
                <c:pt idx="38">
                  <c:v>46815911</c:v>
                </c:pt>
                <c:pt idx="39">
                  <c:v>46840577</c:v>
                </c:pt>
              </c:numCache>
            </c:numRef>
          </c:yVal>
        </c:ser>
        <c:axId val="165404672"/>
        <c:axId val="165406208"/>
      </c:scatterChart>
      <c:valAx>
        <c:axId val="165404672"/>
        <c:scaling>
          <c:orientation val="minMax"/>
          <c:max val="9"/>
        </c:scaling>
        <c:axPos val="b"/>
        <c:numFmt formatCode="General" sourceLinked="1"/>
        <c:tickLblPos val="nextTo"/>
        <c:crossAx val="165406208"/>
        <c:crosses val="autoZero"/>
        <c:crossBetween val="midCat"/>
      </c:valAx>
      <c:valAx>
        <c:axId val="165406208"/>
        <c:scaling>
          <c:orientation val="minMax"/>
          <c:min val="35000000"/>
        </c:scaling>
        <c:axPos val="l"/>
        <c:majorGridlines/>
        <c:numFmt formatCode="General" sourceLinked="1"/>
        <c:tickLblPos val="nextTo"/>
        <c:crossAx val="1654046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Ovalbumin small species area - CME membrane - different manufacturers</a:t>
            </a:r>
          </a:p>
        </c:rich>
      </c:tx>
      <c:layout>
        <c:manualLayout>
          <c:xMode val="edge"/>
          <c:yMode val="edge"/>
          <c:x val="0.10297377374226237"/>
          <c:y val="2.7722770836372711E-2"/>
        </c:manualLayout>
      </c:layout>
    </c:title>
    <c:plotArea>
      <c:layout/>
      <c:scatterChart>
        <c:scatterStyle val="lineMarker"/>
        <c:ser>
          <c:idx val="0"/>
          <c:order val="0"/>
          <c:tx>
            <c:v>Manufacturer 1 CME sS</c:v>
          </c:tx>
          <c:spPr>
            <a:ln w="28575">
              <a:noFill/>
            </a:ln>
          </c:spPr>
          <c:yVal>
            <c:numRef>
              <c:f>(Tabelle1!$AP$57:$AP$60,Tabelle1!$AP$62:$AP$65,Tabelle1!$AP$67:$AP$70,Tabelle1!$AP$72:$AP$75,Tabelle1!$AP$77:$AP$80,Tabelle1!$AP$82:$AP$85,Tabelle1!$AP$87:$AP$90,Tabelle1!$AP$92:$AP$95,Tabelle1!$AP$97:$AP$100,Tabelle1!$AP$102:$AP$105)</c:f>
              <c:numCache>
                <c:formatCode>General</c:formatCode>
                <c:ptCount val="40"/>
                <c:pt idx="0">
                  <c:v>8451109</c:v>
                </c:pt>
                <c:pt idx="1">
                  <c:v>8410249</c:v>
                </c:pt>
                <c:pt idx="2">
                  <c:v>8464226</c:v>
                </c:pt>
                <c:pt idx="3">
                  <c:v>8430879</c:v>
                </c:pt>
                <c:pt idx="4">
                  <c:v>8336034</c:v>
                </c:pt>
                <c:pt idx="5">
                  <c:v>8517402</c:v>
                </c:pt>
                <c:pt idx="6">
                  <c:v>8373645</c:v>
                </c:pt>
                <c:pt idx="7">
                  <c:v>8367064</c:v>
                </c:pt>
                <c:pt idx="8">
                  <c:v>8280783</c:v>
                </c:pt>
                <c:pt idx="9">
                  <c:v>8242474</c:v>
                </c:pt>
                <c:pt idx="10">
                  <c:v>8294695</c:v>
                </c:pt>
                <c:pt idx="11">
                  <c:v>8254905</c:v>
                </c:pt>
                <c:pt idx="12">
                  <c:v>8361361</c:v>
                </c:pt>
                <c:pt idx="13">
                  <c:v>8295122</c:v>
                </c:pt>
                <c:pt idx="14">
                  <c:v>8344732</c:v>
                </c:pt>
                <c:pt idx="15">
                  <c:v>8331649</c:v>
                </c:pt>
                <c:pt idx="16">
                  <c:v>8265072</c:v>
                </c:pt>
                <c:pt idx="17">
                  <c:v>8281823</c:v>
                </c:pt>
                <c:pt idx="18">
                  <c:v>8282776</c:v>
                </c:pt>
                <c:pt idx="19">
                  <c:v>8229374</c:v>
                </c:pt>
                <c:pt idx="20">
                  <c:v>8218377</c:v>
                </c:pt>
                <c:pt idx="21">
                  <c:v>8136611</c:v>
                </c:pt>
                <c:pt idx="22">
                  <c:v>8177792</c:v>
                </c:pt>
                <c:pt idx="23">
                  <c:v>8120822</c:v>
                </c:pt>
                <c:pt idx="24">
                  <c:v>8278760</c:v>
                </c:pt>
                <c:pt idx="25">
                  <c:v>8312684</c:v>
                </c:pt>
                <c:pt idx="26">
                  <c:v>8300641</c:v>
                </c:pt>
                <c:pt idx="27">
                  <c:v>8427089</c:v>
                </c:pt>
                <c:pt idx="28">
                  <c:v>7929973</c:v>
                </c:pt>
                <c:pt idx="29">
                  <c:v>8076321</c:v>
                </c:pt>
                <c:pt idx="30">
                  <c:v>8070132</c:v>
                </c:pt>
                <c:pt idx="31">
                  <c:v>8113171</c:v>
                </c:pt>
                <c:pt idx="32">
                  <c:v>8066675</c:v>
                </c:pt>
                <c:pt idx="33">
                  <c:v>7996629</c:v>
                </c:pt>
                <c:pt idx="34">
                  <c:v>8096678</c:v>
                </c:pt>
                <c:pt idx="35">
                  <c:v>8064866</c:v>
                </c:pt>
                <c:pt idx="36">
                  <c:v>8135030</c:v>
                </c:pt>
                <c:pt idx="37">
                  <c:v>8029133</c:v>
                </c:pt>
                <c:pt idx="38">
                  <c:v>7967068</c:v>
                </c:pt>
                <c:pt idx="39">
                  <c:v>8073754</c:v>
                </c:pt>
              </c:numCache>
            </c:numRef>
          </c:yVal>
        </c:ser>
        <c:ser>
          <c:idx val="1"/>
          <c:order val="1"/>
          <c:tx>
            <c:v>Manufacturer 2 CME sS</c:v>
          </c:tx>
          <c:spPr>
            <a:ln w="28575">
              <a:noFill/>
            </a:ln>
          </c:spPr>
          <c:yVal>
            <c:numRef>
              <c:f>(Tabelle1!$I$58:$I$61,Tabelle1!$I$63:$I$66,Tabelle1!$I$68:$I$71,Tabelle1!$I$73:$I$76,Tabelle1!$I$78:$I$81,Tabelle1!$I$83:$I$86,Tabelle1!$I$88:$I$91,Tabelle1!$I$93:$I$96,Tabelle1!$I$98:$I$101,Tabelle1!$I$103:$I$106)</c:f>
              <c:numCache>
                <c:formatCode>General</c:formatCode>
                <c:ptCount val="40"/>
                <c:pt idx="0">
                  <c:v>8969942</c:v>
                </c:pt>
                <c:pt idx="1">
                  <c:v>8909637</c:v>
                </c:pt>
                <c:pt idx="2">
                  <c:v>8870442</c:v>
                </c:pt>
                <c:pt idx="3">
                  <c:v>8866712</c:v>
                </c:pt>
                <c:pt idx="4">
                  <c:v>8817017</c:v>
                </c:pt>
                <c:pt idx="5">
                  <c:v>8742904</c:v>
                </c:pt>
                <c:pt idx="6">
                  <c:v>8839903</c:v>
                </c:pt>
                <c:pt idx="7">
                  <c:v>8792679</c:v>
                </c:pt>
                <c:pt idx="8">
                  <c:v>8810395</c:v>
                </c:pt>
                <c:pt idx="9">
                  <c:v>8796948</c:v>
                </c:pt>
                <c:pt idx="10">
                  <c:v>8707094</c:v>
                </c:pt>
                <c:pt idx="11">
                  <c:v>8727934</c:v>
                </c:pt>
                <c:pt idx="12">
                  <c:v>8733541</c:v>
                </c:pt>
                <c:pt idx="13">
                  <c:v>8789429</c:v>
                </c:pt>
                <c:pt idx="14">
                  <c:v>8763453</c:v>
                </c:pt>
                <c:pt idx="15">
                  <c:v>8724163</c:v>
                </c:pt>
                <c:pt idx="16">
                  <c:v>8900736</c:v>
                </c:pt>
                <c:pt idx="17">
                  <c:v>8879317</c:v>
                </c:pt>
                <c:pt idx="18">
                  <c:v>8935804</c:v>
                </c:pt>
                <c:pt idx="19">
                  <c:v>8914358</c:v>
                </c:pt>
                <c:pt idx="20">
                  <c:v>8770876</c:v>
                </c:pt>
                <c:pt idx="21">
                  <c:v>8693698</c:v>
                </c:pt>
                <c:pt idx="22">
                  <c:v>8660400</c:v>
                </c:pt>
                <c:pt idx="23">
                  <c:v>8653274</c:v>
                </c:pt>
                <c:pt idx="24">
                  <c:v>8716924</c:v>
                </c:pt>
                <c:pt idx="25">
                  <c:v>8734047</c:v>
                </c:pt>
                <c:pt idx="26">
                  <c:v>8705339</c:v>
                </c:pt>
                <c:pt idx="27">
                  <c:v>8509444</c:v>
                </c:pt>
                <c:pt idx="28">
                  <c:v>8654530</c:v>
                </c:pt>
                <c:pt idx="29">
                  <c:v>8607485</c:v>
                </c:pt>
                <c:pt idx="30">
                  <c:v>8643430</c:v>
                </c:pt>
                <c:pt idx="31">
                  <c:v>8676228</c:v>
                </c:pt>
                <c:pt idx="32">
                  <c:v>8685041</c:v>
                </c:pt>
                <c:pt idx="33">
                  <c:v>8603822</c:v>
                </c:pt>
                <c:pt idx="34">
                  <c:v>8653921</c:v>
                </c:pt>
                <c:pt idx="35">
                  <c:v>8705716</c:v>
                </c:pt>
                <c:pt idx="36">
                  <c:v>8642087</c:v>
                </c:pt>
                <c:pt idx="37">
                  <c:v>8593724</c:v>
                </c:pt>
                <c:pt idx="38">
                  <c:v>8503718</c:v>
                </c:pt>
                <c:pt idx="39">
                  <c:v>8564006</c:v>
                </c:pt>
              </c:numCache>
            </c:numRef>
          </c:yVal>
        </c:ser>
        <c:axId val="165430400"/>
        <c:axId val="165431936"/>
      </c:scatterChart>
      <c:valAx>
        <c:axId val="165430400"/>
        <c:scaling>
          <c:orientation val="minMax"/>
        </c:scaling>
        <c:axPos val="b"/>
        <c:tickLblPos val="nextTo"/>
        <c:crossAx val="165431936"/>
        <c:crosses val="autoZero"/>
        <c:crossBetween val="midCat"/>
      </c:valAx>
      <c:valAx>
        <c:axId val="165431936"/>
        <c:scaling>
          <c:orientation val="minMax"/>
        </c:scaling>
        <c:axPos val="l"/>
        <c:majorGridlines/>
        <c:numFmt formatCode="General" sourceLinked="1"/>
        <c:tickLblPos val="nextTo"/>
        <c:crossAx val="165430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422132</xdr:colOff>
      <xdr:row>2</xdr:row>
      <xdr:rowOff>142874</xdr:rowOff>
    </xdr:from>
    <xdr:to>
      <xdr:col>31</xdr:col>
      <xdr:colOff>153699</xdr:colOff>
      <xdr:row>17</xdr:row>
      <xdr:rowOff>21646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472049</xdr:colOff>
      <xdr:row>17</xdr:row>
      <xdr:rowOff>86844</xdr:rowOff>
    </xdr:from>
    <xdr:to>
      <xdr:col>31</xdr:col>
      <xdr:colOff>130269</xdr:colOff>
      <xdr:row>31</xdr:row>
      <xdr:rowOff>165285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543357</xdr:colOff>
      <xdr:row>32</xdr:row>
      <xdr:rowOff>125556</xdr:rowOff>
    </xdr:from>
    <xdr:to>
      <xdr:col>31</xdr:col>
      <xdr:colOff>217714</xdr:colOff>
      <xdr:row>47</xdr:row>
      <xdr:rowOff>4328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608921</xdr:colOff>
      <xdr:row>51</xdr:row>
      <xdr:rowOff>170088</xdr:rowOff>
    </xdr:from>
    <xdr:to>
      <xdr:col>31</xdr:col>
      <xdr:colOff>159885</xdr:colOff>
      <xdr:row>66</xdr:row>
      <xdr:rowOff>61231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608920</xdr:colOff>
      <xdr:row>67</xdr:row>
      <xdr:rowOff>20409</xdr:rowOff>
    </xdr:from>
    <xdr:to>
      <xdr:col>31</xdr:col>
      <xdr:colOff>258536</xdr:colOff>
      <xdr:row>81</xdr:row>
      <xdr:rowOff>102052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649742</xdr:colOff>
      <xdr:row>82</xdr:row>
      <xdr:rowOff>170088</xdr:rowOff>
    </xdr:from>
    <xdr:to>
      <xdr:col>31</xdr:col>
      <xdr:colOff>241527</xdr:colOff>
      <xdr:row>97</xdr:row>
      <xdr:rowOff>61231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0"/>
  <sheetViews>
    <sheetView tabSelected="1" topLeftCell="C58" zoomScale="70" zoomScaleNormal="70" workbookViewId="0">
      <selection activeCell="B51" sqref="B51"/>
    </sheetView>
  </sheetViews>
  <sheetFormatPr baseColWidth="10" defaultRowHeight="15"/>
  <cols>
    <col min="1" max="1" width="11.7109375" bestFit="1" customWidth="1"/>
    <col min="2" max="2" width="32.5703125" bestFit="1" customWidth="1"/>
    <col min="3" max="6" width="11.7109375" bestFit="1" customWidth="1"/>
    <col min="7" max="7" width="12.140625" bestFit="1" customWidth="1"/>
    <col min="8" max="8" width="11.7109375" bestFit="1" customWidth="1"/>
    <col min="9" max="9" width="12.28515625" bestFit="1" customWidth="1"/>
    <col min="10" max="12" width="11.7109375" bestFit="1" customWidth="1"/>
    <col min="13" max="14" width="11.5703125" bestFit="1" customWidth="1"/>
    <col min="29" max="29" width="24.28515625" bestFit="1" customWidth="1"/>
    <col min="33" max="34" width="16" bestFit="1" customWidth="1"/>
    <col min="35" max="35" width="31.5703125" customWidth="1"/>
    <col min="46" max="46" width="11.5703125" bestFit="1" customWidth="1"/>
    <col min="47" max="47" width="23.42578125" bestFit="1" customWidth="1"/>
    <col min="48" max="48" width="44" bestFit="1" customWidth="1"/>
    <col min="49" max="49" width="48.5703125" bestFit="1" customWidth="1"/>
  </cols>
  <sheetData>
    <row r="1" spans="1:46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3</v>
      </c>
      <c r="G1" s="1" t="s">
        <v>2</v>
      </c>
      <c r="H1" s="1" t="s">
        <v>3</v>
      </c>
      <c r="I1" s="1" t="s">
        <v>2</v>
      </c>
      <c r="J1" s="1" t="s">
        <v>3</v>
      </c>
      <c r="K1" s="1" t="s">
        <v>2</v>
      </c>
      <c r="L1" s="1" t="s">
        <v>3</v>
      </c>
      <c r="M1" s="1" t="s">
        <v>2</v>
      </c>
      <c r="N1" s="1" t="s">
        <v>3</v>
      </c>
      <c r="O1" s="1" t="s">
        <v>2</v>
      </c>
      <c r="P1" s="1" t="s">
        <v>3</v>
      </c>
      <c r="AH1" s="1" t="s">
        <v>0</v>
      </c>
      <c r="AI1" s="1" t="s">
        <v>1</v>
      </c>
      <c r="AJ1" s="1" t="s">
        <v>2</v>
      </c>
      <c r="AK1" s="1" t="s">
        <v>3</v>
      </c>
      <c r="AL1" s="1" t="s">
        <v>2</v>
      </c>
      <c r="AM1" s="1" t="s">
        <v>3</v>
      </c>
      <c r="AN1" s="1" t="s">
        <v>2</v>
      </c>
      <c r="AO1" s="1" t="s">
        <v>3</v>
      </c>
      <c r="AP1" s="1" t="s">
        <v>2</v>
      </c>
      <c r="AQ1" s="1" t="s">
        <v>3</v>
      </c>
      <c r="AR1" s="1" t="s">
        <v>2</v>
      </c>
      <c r="AS1" s="1" t="s">
        <v>3</v>
      </c>
      <c r="AT1" s="1" t="s">
        <v>2</v>
      </c>
    </row>
    <row r="2" spans="1:46">
      <c r="A2">
        <v>20</v>
      </c>
      <c r="B2" s="2" t="s">
        <v>43</v>
      </c>
      <c r="C2" s="2">
        <v>1973175</v>
      </c>
      <c r="D2" s="2">
        <v>0.13</v>
      </c>
      <c r="E2" s="2">
        <v>83557</v>
      </c>
      <c r="F2" s="2">
        <v>5.05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368233</v>
      </c>
      <c r="N2" s="2">
        <v>11.46</v>
      </c>
      <c r="O2" s="2">
        <v>112721</v>
      </c>
      <c r="P2" s="2">
        <v>12.89</v>
      </c>
      <c r="AH2">
        <v>20</v>
      </c>
      <c r="AI2" t="s">
        <v>12</v>
      </c>
      <c r="AJ2">
        <v>32295</v>
      </c>
      <c r="AK2">
        <v>5.6</v>
      </c>
      <c r="AL2">
        <v>8470585</v>
      </c>
      <c r="AM2">
        <v>7.97</v>
      </c>
      <c r="AN2">
        <v>50372036</v>
      </c>
      <c r="AO2">
        <v>8.66</v>
      </c>
      <c r="AP2">
        <v>7961871</v>
      </c>
      <c r="AQ2">
        <v>11.04</v>
      </c>
      <c r="AR2">
        <v>9254512</v>
      </c>
      <c r="AS2">
        <v>11.52</v>
      </c>
    </row>
    <row r="3" spans="1:46">
      <c r="A3">
        <v>20</v>
      </c>
      <c r="B3" s="2" t="s">
        <v>43</v>
      </c>
      <c r="C3" s="2">
        <v>298690</v>
      </c>
      <c r="D3" s="2">
        <v>0.13</v>
      </c>
      <c r="E3" s="2">
        <v>17414</v>
      </c>
      <c r="F3" s="2">
        <v>3.63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377204</v>
      </c>
      <c r="N3" s="2">
        <v>11.44</v>
      </c>
      <c r="O3" s="2">
        <v>96320</v>
      </c>
      <c r="P3" s="2">
        <v>12.97</v>
      </c>
      <c r="AH3">
        <v>20</v>
      </c>
      <c r="AI3" t="s">
        <v>12</v>
      </c>
      <c r="AJ3">
        <v>23112</v>
      </c>
      <c r="AK3">
        <v>5.67</v>
      </c>
      <c r="AL3">
        <v>8663754</v>
      </c>
      <c r="AM3">
        <v>7.97</v>
      </c>
      <c r="AN3">
        <v>50481037</v>
      </c>
      <c r="AO3">
        <v>8.66</v>
      </c>
      <c r="AP3">
        <v>8148496</v>
      </c>
      <c r="AQ3">
        <v>11.04</v>
      </c>
      <c r="AR3">
        <v>9075247</v>
      </c>
      <c r="AS3">
        <v>11.5</v>
      </c>
    </row>
    <row r="4" spans="1:46">
      <c r="A4">
        <v>20</v>
      </c>
      <c r="B4" s="2" t="s">
        <v>43</v>
      </c>
      <c r="C4" s="2">
        <v>564841</v>
      </c>
      <c r="D4" s="2">
        <v>0.15</v>
      </c>
      <c r="E4" s="2">
        <v>70874</v>
      </c>
      <c r="F4" s="2">
        <v>5.21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400606</v>
      </c>
      <c r="N4" s="2">
        <v>11.46</v>
      </c>
      <c r="O4" s="2">
        <v>99699</v>
      </c>
      <c r="P4" s="2">
        <v>12.67</v>
      </c>
      <c r="AH4">
        <v>20</v>
      </c>
      <c r="AI4" t="s">
        <v>12</v>
      </c>
      <c r="AJ4">
        <v>28210</v>
      </c>
      <c r="AK4">
        <v>5.62</v>
      </c>
      <c r="AL4">
        <v>8678866</v>
      </c>
      <c r="AM4">
        <v>7.97</v>
      </c>
      <c r="AN4">
        <v>49935406</v>
      </c>
      <c r="AO4">
        <v>8.66</v>
      </c>
      <c r="AP4">
        <v>8039931</v>
      </c>
      <c r="AQ4">
        <v>11.04</v>
      </c>
      <c r="AR4">
        <v>9020989</v>
      </c>
      <c r="AS4">
        <v>11.5</v>
      </c>
    </row>
    <row r="5" spans="1:46">
      <c r="A5">
        <v>20</v>
      </c>
      <c r="B5" s="2" t="s">
        <v>43</v>
      </c>
      <c r="C5" s="2">
        <v>90129</v>
      </c>
      <c r="D5" s="2">
        <v>5.23</v>
      </c>
      <c r="E5" s="2">
        <v>7140</v>
      </c>
      <c r="F5" s="2">
        <v>5.97</v>
      </c>
      <c r="G5" s="2">
        <v>3478</v>
      </c>
      <c r="H5" s="2">
        <v>6.65</v>
      </c>
      <c r="I5" s="2">
        <v>4057</v>
      </c>
      <c r="J5" s="2">
        <v>7.1</v>
      </c>
      <c r="K5" s="2">
        <v>0</v>
      </c>
      <c r="L5" s="2">
        <v>0</v>
      </c>
      <c r="M5" s="2">
        <v>0</v>
      </c>
      <c r="N5" s="2">
        <v>0</v>
      </c>
      <c r="O5" s="2">
        <v>406025</v>
      </c>
      <c r="P5" s="2">
        <v>11.43</v>
      </c>
      <c r="AH5">
        <v>20</v>
      </c>
      <c r="AI5" t="s">
        <v>12</v>
      </c>
      <c r="AJ5">
        <v>33125</v>
      </c>
      <c r="AK5">
        <v>5.62</v>
      </c>
      <c r="AL5">
        <v>8658299</v>
      </c>
      <c r="AM5">
        <v>7.98</v>
      </c>
      <c r="AN5">
        <v>49732155</v>
      </c>
      <c r="AO5">
        <v>8.66</v>
      </c>
      <c r="AP5">
        <v>8026130</v>
      </c>
      <c r="AQ5">
        <v>11.05</v>
      </c>
      <c r="AR5">
        <v>9006527</v>
      </c>
      <c r="AS5">
        <v>11.51</v>
      </c>
    </row>
    <row r="6" spans="1:46">
      <c r="A6">
        <v>20</v>
      </c>
      <c r="B6" s="2" t="s">
        <v>43</v>
      </c>
      <c r="C6" s="2">
        <v>60449</v>
      </c>
      <c r="D6" s="2">
        <v>5.19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7535</v>
      </c>
      <c r="L6" s="2">
        <v>9.19</v>
      </c>
      <c r="M6" s="2">
        <v>28907</v>
      </c>
      <c r="N6" s="2">
        <v>10.88</v>
      </c>
      <c r="O6" s="2">
        <v>311493</v>
      </c>
      <c r="P6" s="2">
        <v>11.46</v>
      </c>
    </row>
    <row r="7" spans="1:46">
      <c r="AH7">
        <v>20</v>
      </c>
      <c r="AI7" t="s">
        <v>13</v>
      </c>
      <c r="AJ7">
        <v>30936</v>
      </c>
      <c r="AK7">
        <v>5.61</v>
      </c>
      <c r="AL7">
        <v>8759538</v>
      </c>
      <c r="AM7">
        <v>7.97</v>
      </c>
      <c r="AN7">
        <v>50237087</v>
      </c>
      <c r="AO7">
        <v>8.66</v>
      </c>
      <c r="AP7">
        <v>8240352</v>
      </c>
      <c r="AQ7">
        <v>11.05</v>
      </c>
      <c r="AR7">
        <v>8852348</v>
      </c>
      <c r="AS7">
        <v>11.5</v>
      </c>
    </row>
    <row r="8" spans="1:46">
      <c r="A8">
        <v>20</v>
      </c>
      <c r="B8" t="s">
        <v>44</v>
      </c>
      <c r="C8">
        <v>0</v>
      </c>
      <c r="D8">
        <v>0</v>
      </c>
      <c r="E8">
        <v>7313715</v>
      </c>
      <c r="F8">
        <v>8.02</v>
      </c>
      <c r="G8">
        <v>46570953</v>
      </c>
      <c r="H8">
        <v>8.75</v>
      </c>
      <c r="I8">
        <v>8948892</v>
      </c>
      <c r="J8">
        <v>11.13</v>
      </c>
      <c r="K8">
        <v>7598862</v>
      </c>
      <c r="L8">
        <v>11.62</v>
      </c>
      <c r="AH8">
        <v>20</v>
      </c>
      <c r="AI8" t="s">
        <v>13</v>
      </c>
      <c r="AJ8">
        <v>37746</v>
      </c>
      <c r="AK8">
        <v>5.61</v>
      </c>
      <c r="AL8">
        <v>8800924</v>
      </c>
      <c r="AM8">
        <v>7.96</v>
      </c>
      <c r="AN8">
        <v>50288409</v>
      </c>
      <c r="AO8">
        <v>8.66</v>
      </c>
      <c r="AP8">
        <v>8204477</v>
      </c>
      <c r="AQ8">
        <v>11.04</v>
      </c>
      <c r="AR8">
        <v>8931618</v>
      </c>
      <c r="AS8">
        <v>11.5</v>
      </c>
    </row>
    <row r="9" spans="1:46">
      <c r="A9">
        <v>20</v>
      </c>
      <c r="B9" t="s">
        <v>44</v>
      </c>
      <c r="C9">
        <v>7176</v>
      </c>
      <c r="D9">
        <v>5.34</v>
      </c>
      <c r="E9">
        <v>7703366</v>
      </c>
      <c r="F9">
        <v>8.01</v>
      </c>
      <c r="G9">
        <v>47586138</v>
      </c>
      <c r="H9">
        <v>8.75</v>
      </c>
      <c r="I9">
        <v>9079357</v>
      </c>
      <c r="J9">
        <v>11.12</v>
      </c>
      <c r="K9">
        <v>7810982</v>
      </c>
      <c r="L9">
        <v>11.59</v>
      </c>
      <c r="AH9">
        <v>20</v>
      </c>
      <c r="AI9" t="s">
        <v>13</v>
      </c>
      <c r="AJ9">
        <v>30141</v>
      </c>
      <c r="AK9">
        <v>5.58</v>
      </c>
      <c r="AL9">
        <v>8789594</v>
      </c>
      <c r="AM9">
        <v>7.98</v>
      </c>
      <c r="AN9">
        <v>50488421</v>
      </c>
      <c r="AO9">
        <v>8.66</v>
      </c>
      <c r="AP9">
        <v>8198054</v>
      </c>
      <c r="AQ9">
        <v>11.05</v>
      </c>
      <c r="AR9">
        <v>8978048</v>
      </c>
      <c r="AS9">
        <v>11.5</v>
      </c>
    </row>
    <row r="10" spans="1:46">
      <c r="A10">
        <v>20</v>
      </c>
      <c r="B10" t="s">
        <v>44</v>
      </c>
      <c r="C10">
        <v>0</v>
      </c>
      <c r="D10">
        <v>0</v>
      </c>
      <c r="E10">
        <v>7751088</v>
      </c>
      <c r="F10">
        <v>8.02</v>
      </c>
      <c r="G10">
        <v>47228945</v>
      </c>
      <c r="H10">
        <v>8.74</v>
      </c>
      <c r="I10">
        <v>8958145</v>
      </c>
      <c r="J10">
        <v>11.12</v>
      </c>
      <c r="K10">
        <v>7749363</v>
      </c>
      <c r="L10">
        <v>11.58</v>
      </c>
      <c r="AH10">
        <v>20</v>
      </c>
      <c r="AI10" t="s">
        <v>13</v>
      </c>
      <c r="AJ10">
        <v>36253</v>
      </c>
      <c r="AK10">
        <v>5.58</v>
      </c>
      <c r="AL10">
        <v>8841873</v>
      </c>
      <c r="AM10">
        <v>7.98</v>
      </c>
      <c r="AN10">
        <v>50618329</v>
      </c>
      <c r="AO10">
        <v>8.66</v>
      </c>
      <c r="AP10">
        <v>8263188</v>
      </c>
      <c r="AQ10">
        <v>11.05</v>
      </c>
      <c r="AR10">
        <v>8930476</v>
      </c>
      <c r="AS10">
        <v>11.5</v>
      </c>
    </row>
    <row r="11" spans="1:46">
      <c r="A11">
        <v>20</v>
      </c>
      <c r="B11" t="s">
        <v>44</v>
      </c>
      <c r="C11">
        <v>0</v>
      </c>
      <c r="D11">
        <v>0</v>
      </c>
      <c r="E11">
        <v>7889005</v>
      </c>
      <c r="F11">
        <v>8.01</v>
      </c>
      <c r="G11">
        <v>47585280</v>
      </c>
      <c r="H11">
        <v>8.74</v>
      </c>
      <c r="I11">
        <v>8963856</v>
      </c>
      <c r="J11">
        <v>11.11</v>
      </c>
      <c r="K11">
        <v>7841240</v>
      </c>
      <c r="L11">
        <v>11.57</v>
      </c>
    </row>
    <row r="12" spans="1:46">
      <c r="AH12">
        <v>20</v>
      </c>
      <c r="AI12" t="s">
        <v>14</v>
      </c>
      <c r="AJ12">
        <v>44392</v>
      </c>
      <c r="AK12">
        <v>5.65</v>
      </c>
      <c r="AL12">
        <v>8698973</v>
      </c>
      <c r="AM12">
        <v>7.97</v>
      </c>
      <c r="AN12">
        <v>50012359</v>
      </c>
      <c r="AO12">
        <v>8.66</v>
      </c>
      <c r="AP12">
        <v>7880323</v>
      </c>
      <c r="AQ12">
        <v>11.04</v>
      </c>
      <c r="AR12">
        <v>9226225</v>
      </c>
      <c r="AS12">
        <v>11.51</v>
      </c>
    </row>
    <row r="13" spans="1:46">
      <c r="A13">
        <v>20</v>
      </c>
      <c r="B13" t="s">
        <v>45</v>
      </c>
      <c r="C13">
        <v>0</v>
      </c>
      <c r="D13">
        <v>0</v>
      </c>
      <c r="E13">
        <v>7906381</v>
      </c>
      <c r="F13">
        <v>8.02</v>
      </c>
      <c r="G13">
        <v>47408517</v>
      </c>
      <c r="H13">
        <v>8.75</v>
      </c>
      <c r="I13">
        <v>9016425</v>
      </c>
      <c r="J13">
        <v>11.12</v>
      </c>
      <c r="K13">
        <v>7927538</v>
      </c>
      <c r="L13">
        <v>11.59</v>
      </c>
      <c r="AH13">
        <v>20</v>
      </c>
      <c r="AI13" t="s">
        <v>14</v>
      </c>
      <c r="AJ13">
        <v>38631</v>
      </c>
      <c r="AK13">
        <v>5.54</v>
      </c>
      <c r="AL13">
        <v>8788690</v>
      </c>
      <c r="AM13">
        <v>7.97</v>
      </c>
      <c r="AN13">
        <v>50460208</v>
      </c>
      <c r="AO13">
        <v>8.66</v>
      </c>
      <c r="AP13">
        <v>7940115</v>
      </c>
      <c r="AQ13">
        <v>11.04</v>
      </c>
      <c r="AR13">
        <v>9283905</v>
      </c>
      <c r="AS13">
        <v>11.51</v>
      </c>
    </row>
    <row r="14" spans="1:46">
      <c r="A14">
        <v>20</v>
      </c>
      <c r="B14" t="s">
        <v>45</v>
      </c>
      <c r="C14">
        <v>9393</v>
      </c>
      <c r="D14">
        <v>5.44</v>
      </c>
      <c r="E14">
        <v>7921406</v>
      </c>
      <c r="F14">
        <v>8.02</v>
      </c>
      <c r="G14">
        <v>47517377</v>
      </c>
      <c r="H14">
        <v>8.75</v>
      </c>
      <c r="I14">
        <v>8994853</v>
      </c>
      <c r="J14">
        <v>11.12</v>
      </c>
      <c r="K14">
        <v>7976846</v>
      </c>
      <c r="L14">
        <v>11.58</v>
      </c>
      <c r="AH14">
        <v>20</v>
      </c>
      <c r="AI14" t="s">
        <v>14</v>
      </c>
      <c r="AJ14">
        <v>47178</v>
      </c>
      <c r="AK14">
        <v>5.6</v>
      </c>
      <c r="AL14">
        <v>8742814</v>
      </c>
      <c r="AM14">
        <v>7.97</v>
      </c>
      <c r="AN14">
        <v>50248141</v>
      </c>
      <c r="AO14">
        <v>8.66</v>
      </c>
      <c r="AP14">
        <v>7949745</v>
      </c>
      <c r="AQ14">
        <v>11.04</v>
      </c>
      <c r="AR14">
        <v>9229759</v>
      </c>
      <c r="AS14">
        <v>11.51</v>
      </c>
    </row>
    <row r="15" spans="1:46">
      <c r="A15">
        <v>20</v>
      </c>
      <c r="B15" t="s">
        <v>45</v>
      </c>
      <c r="C15">
        <v>0</v>
      </c>
      <c r="D15">
        <v>0</v>
      </c>
      <c r="E15">
        <v>7953027</v>
      </c>
      <c r="F15">
        <v>8.02</v>
      </c>
      <c r="G15">
        <v>47413282</v>
      </c>
      <c r="H15">
        <v>8.75</v>
      </c>
      <c r="I15">
        <v>9005313</v>
      </c>
      <c r="J15">
        <v>11.12</v>
      </c>
      <c r="K15">
        <v>7919775</v>
      </c>
      <c r="L15">
        <v>11.57</v>
      </c>
      <c r="AH15">
        <v>20</v>
      </c>
      <c r="AI15" t="s">
        <v>14</v>
      </c>
      <c r="AJ15">
        <v>46469</v>
      </c>
      <c r="AK15">
        <v>5.53</v>
      </c>
      <c r="AL15">
        <v>8774355</v>
      </c>
      <c r="AM15">
        <v>7.97</v>
      </c>
      <c r="AN15">
        <v>50415094</v>
      </c>
      <c r="AO15">
        <v>8.66</v>
      </c>
      <c r="AP15">
        <v>7895072</v>
      </c>
      <c r="AQ15">
        <v>11.04</v>
      </c>
      <c r="AR15">
        <v>9325527</v>
      </c>
      <c r="AS15">
        <v>11.51</v>
      </c>
    </row>
    <row r="16" spans="1:46">
      <c r="A16">
        <v>20</v>
      </c>
      <c r="B16" t="s">
        <v>45</v>
      </c>
      <c r="C16">
        <v>12640</v>
      </c>
      <c r="D16">
        <v>5.54</v>
      </c>
      <c r="E16">
        <v>7990334</v>
      </c>
      <c r="F16">
        <v>8.02</v>
      </c>
      <c r="G16">
        <v>47479705</v>
      </c>
      <c r="H16">
        <v>8.75</v>
      </c>
      <c r="I16">
        <v>9093907</v>
      </c>
      <c r="J16">
        <v>11.12</v>
      </c>
      <c r="K16">
        <v>7899015</v>
      </c>
      <c r="L16">
        <v>11.55</v>
      </c>
    </row>
    <row r="17" spans="1:45">
      <c r="AH17">
        <v>20</v>
      </c>
      <c r="AI17" t="s">
        <v>15</v>
      </c>
      <c r="AJ17">
        <v>34958</v>
      </c>
      <c r="AK17">
        <v>5.53</v>
      </c>
      <c r="AL17">
        <v>8683394</v>
      </c>
      <c r="AM17">
        <v>7.97</v>
      </c>
      <c r="AN17">
        <v>49888566</v>
      </c>
      <c r="AO17">
        <v>8.67</v>
      </c>
      <c r="AP17">
        <v>8155535</v>
      </c>
      <c r="AQ17">
        <v>11.05</v>
      </c>
      <c r="AR17">
        <v>8733010</v>
      </c>
      <c r="AS17">
        <v>11.51</v>
      </c>
    </row>
    <row r="18" spans="1:45">
      <c r="A18">
        <v>20</v>
      </c>
      <c r="B18" t="s">
        <v>42</v>
      </c>
      <c r="C18">
        <v>0</v>
      </c>
      <c r="D18">
        <v>0</v>
      </c>
      <c r="E18">
        <v>7946530</v>
      </c>
      <c r="F18">
        <v>8.02</v>
      </c>
      <c r="G18">
        <v>47023634</v>
      </c>
      <c r="H18">
        <v>8.75</v>
      </c>
      <c r="I18">
        <v>9004751</v>
      </c>
      <c r="J18">
        <v>11.12</v>
      </c>
      <c r="K18">
        <v>7837671</v>
      </c>
      <c r="L18">
        <v>11.53</v>
      </c>
      <c r="AH18">
        <v>20</v>
      </c>
      <c r="AI18" t="s">
        <v>15</v>
      </c>
      <c r="AJ18">
        <v>35418</v>
      </c>
      <c r="AK18">
        <v>5.59</v>
      </c>
      <c r="AL18">
        <v>8722863</v>
      </c>
      <c r="AM18">
        <v>7.97</v>
      </c>
      <c r="AN18">
        <v>49811066</v>
      </c>
      <c r="AO18">
        <v>8.67</v>
      </c>
      <c r="AP18">
        <v>8138588</v>
      </c>
      <c r="AQ18">
        <v>11.05</v>
      </c>
      <c r="AR18">
        <v>8735341</v>
      </c>
      <c r="AS18">
        <v>11.51</v>
      </c>
    </row>
    <row r="19" spans="1:45">
      <c r="A19">
        <v>20</v>
      </c>
      <c r="B19" t="s">
        <v>42</v>
      </c>
      <c r="C19">
        <v>0</v>
      </c>
      <c r="D19">
        <v>0</v>
      </c>
      <c r="E19">
        <v>7904673</v>
      </c>
      <c r="F19">
        <v>8.01</v>
      </c>
      <c r="G19">
        <v>46994327</v>
      </c>
      <c r="H19">
        <v>8.74</v>
      </c>
      <c r="I19">
        <v>9048626</v>
      </c>
      <c r="J19">
        <v>11.12</v>
      </c>
      <c r="K19">
        <v>7804585</v>
      </c>
      <c r="L19">
        <v>11.53</v>
      </c>
      <c r="AH19">
        <v>20</v>
      </c>
      <c r="AI19" t="s">
        <v>15</v>
      </c>
      <c r="AJ19">
        <v>38563</v>
      </c>
      <c r="AK19">
        <v>5.57</v>
      </c>
      <c r="AL19">
        <v>8796614</v>
      </c>
      <c r="AM19">
        <v>7.97</v>
      </c>
      <c r="AN19">
        <v>50449548</v>
      </c>
      <c r="AO19">
        <v>8.65</v>
      </c>
      <c r="AP19">
        <v>8161147</v>
      </c>
      <c r="AQ19">
        <v>11.03</v>
      </c>
      <c r="AR19">
        <v>0</v>
      </c>
      <c r="AS19">
        <v>0</v>
      </c>
    </row>
    <row r="20" spans="1:45">
      <c r="A20">
        <v>20</v>
      </c>
      <c r="B20" t="s">
        <v>42</v>
      </c>
      <c r="C20">
        <v>0</v>
      </c>
      <c r="D20">
        <v>0</v>
      </c>
      <c r="E20">
        <v>7941440</v>
      </c>
      <c r="F20">
        <v>8.01</v>
      </c>
      <c r="G20">
        <v>47066394</v>
      </c>
      <c r="H20">
        <v>8.75</v>
      </c>
      <c r="I20">
        <v>9056012</v>
      </c>
      <c r="J20">
        <v>11.11</v>
      </c>
      <c r="K20">
        <v>7797354</v>
      </c>
      <c r="L20">
        <v>11.53</v>
      </c>
      <c r="AH20">
        <v>20</v>
      </c>
      <c r="AI20" t="s">
        <v>15</v>
      </c>
      <c r="AJ20">
        <v>40562</v>
      </c>
      <c r="AK20">
        <v>5.66</v>
      </c>
      <c r="AL20">
        <v>8847089</v>
      </c>
      <c r="AM20">
        <v>7.98</v>
      </c>
      <c r="AN20">
        <v>50453896</v>
      </c>
      <c r="AO20">
        <v>8.67</v>
      </c>
      <c r="AP20">
        <v>8199766</v>
      </c>
      <c r="AQ20">
        <v>11.05</v>
      </c>
      <c r="AR20">
        <v>8857943</v>
      </c>
      <c r="AS20">
        <v>11.51</v>
      </c>
    </row>
    <row r="21" spans="1:45">
      <c r="A21">
        <v>20</v>
      </c>
      <c r="B21" t="s">
        <v>42</v>
      </c>
      <c r="C21">
        <v>0</v>
      </c>
      <c r="D21">
        <v>0</v>
      </c>
      <c r="E21">
        <v>8018496</v>
      </c>
      <c r="F21">
        <v>8.01</v>
      </c>
      <c r="G21">
        <v>47323456</v>
      </c>
      <c r="H21">
        <v>8.75</v>
      </c>
      <c r="I21">
        <v>9001886</v>
      </c>
      <c r="J21">
        <v>11.11</v>
      </c>
      <c r="K21">
        <v>7926685</v>
      </c>
      <c r="L21">
        <v>11.53</v>
      </c>
    </row>
    <row r="22" spans="1:45">
      <c r="AH22">
        <v>20</v>
      </c>
      <c r="AI22" t="s">
        <v>16</v>
      </c>
      <c r="AJ22">
        <v>38370</v>
      </c>
      <c r="AK22">
        <v>5.58</v>
      </c>
      <c r="AL22">
        <v>8810548</v>
      </c>
      <c r="AM22">
        <v>7.97</v>
      </c>
      <c r="AN22">
        <v>50292231</v>
      </c>
      <c r="AO22">
        <v>8.66</v>
      </c>
      <c r="AP22">
        <v>8084564</v>
      </c>
      <c r="AQ22">
        <v>11.05</v>
      </c>
      <c r="AR22">
        <v>8930324</v>
      </c>
      <c r="AS22">
        <v>11.51</v>
      </c>
    </row>
    <row r="23" spans="1:45">
      <c r="A23">
        <v>20</v>
      </c>
      <c r="B23" t="s">
        <v>46</v>
      </c>
      <c r="C23">
        <v>0</v>
      </c>
      <c r="D23">
        <v>0</v>
      </c>
      <c r="E23">
        <v>8078265</v>
      </c>
      <c r="F23">
        <v>8.01</v>
      </c>
      <c r="G23">
        <v>47562528</v>
      </c>
      <c r="H23">
        <v>8.75</v>
      </c>
      <c r="I23">
        <v>9169100</v>
      </c>
      <c r="J23">
        <v>11.12</v>
      </c>
      <c r="K23">
        <v>8086164</v>
      </c>
      <c r="L23">
        <v>11.53</v>
      </c>
      <c r="AH23">
        <v>20</v>
      </c>
      <c r="AI23" t="s">
        <v>16</v>
      </c>
      <c r="AJ23">
        <v>34572</v>
      </c>
      <c r="AK23">
        <v>5.68</v>
      </c>
      <c r="AL23">
        <v>8839283</v>
      </c>
      <c r="AM23">
        <v>7.97</v>
      </c>
      <c r="AN23">
        <v>50544162</v>
      </c>
      <c r="AO23">
        <v>8.66</v>
      </c>
      <c r="AP23">
        <v>8168422</v>
      </c>
      <c r="AQ23">
        <v>11.05</v>
      </c>
      <c r="AR23">
        <v>8926264</v>
      </c>
      <c r="AS23">
        <v>11.5</v>
      </c>
    </row>
    <row r="24" spans="1:45">
      <c r="A24">
        <v>20</v>
      </c>
      <c r="B24" t="s">
        <v>46</v>
      </c>
      <c r="C24">
        <v>0</v>
      </c>
      <c r="D24">
        <v>0</v>
      </c>
      <c r="E24">
        <v>8042941</v>
      </c>
      <c r="F24">
        <v>8.01</v>
      </c>
      <c r="G24">
        <v>47638432</v>
      </c>
      <c r="H24">
        <v>8.75</v>
      </c>
      <c r="I24">
        <v>9070429</v>
      </c>
      <c r="J24">
        <v>11.12</v>
      </c>
      <c r="K24">
        <v>8156871</v>
      </c>
      <c r="L24">
        <v>11.54</v>
      </c>
      <c r="AH24">
        <v>20</v>
      </c>
      <c r="AI24" t="s">
        <v>16</v>
      </c>
      <c r="AJ24">
        <v>35538</v>
      </c>
      <c r="AK24">
        <v>5.6</v>
      </c>
      <c r="AL24">
        <v>8873809</v>
      </c>
      <c r="AM24">
        <v>7.97</v>
      </c>
      <c r="AN24">
        <v>50698917</v>
      </c>
      <c r="AO24">
        <v>8.66</v>
      </c>
      <c r="AP24">
        <v>8204471</v>
      </c>
      <c r="AQ24">
        <v>11.04</v>
      </c>
      <c r="AR24">
        <v>8918384</v>
      </c>
      <c r="AS24">
        <v>11.5</v>
      </c>
    </row>
    <row r="25" spans="1:45">
      <c r="A25">
        <v>20</v>
      </c>
      <c r="B25" t="s">
        <v>46</v>
      </c>
      <c r="C25">
        <v>0</v>
      </c>
      <c r="D25">
        <v>0</v>
      </c>
      <c r="E25">
        <v>8053069</v>
      </c>
      <c r="F25">
        <v>8.02</v>
      </c>
      <c r="G25">
        <v>47310786</v>
      </c>
      <c r="H25">
        <v>8.76</v>
      </c>
      <c r="I25">
        <v>9100432</v>
      </c>
      <c r="J25">
        <v>11.12</v>
      </c>
      <c r="K25">
        <v>7999564</v>
      </c>
      <c r="L25">
        <v>11.53</v>
      </c>
      <c r="AH25">
        <v>20</v>
      </c>
      <c r="AI25" t="s">
        <v>16</v>
      </c>
      <c r="AJ25">
        <v>34350</v>
      </c>
      <c r="AK25">
        <v>5.57</v>
      </c>
      <c r="AL25">
        <v>8749066</v>
      </c>
      <c r="AM25">
        <v>7.97</v>
      </c>
      <c r="AN25">
        <v>50217884</v>
      </c>
      <c r="AO25">
        <v>8.66</v>
      </c>
      <c r="AP25">
        <v>8033648</v>
      </c>
      <c r="AQ25">
        <v>11.04</v>
      </c>
      <c r="AR25">
        <v>8956035</v>
      </c>
      <c r="AS25">
        <v>11.51</v>
      </c>
    </row>
    <row r="26" spans="1:45">
      <c r="A26">
        <v>20</v>
      </c>
      <c r="B26" t="s">
        <v>46</v>
      </c>
      <c r="C26">
        <v>0</v>
      </c>
      <c r="D26">
        <v>0</v>
      </c>
      <c r="E26">
        <v>8107698</v>
      </c>
      <c r="F26">
        <v>8.02</v>
      </c>
      <c r="G26">
        <v>47759759</v>
      </c>
      <c r="H26">
        <v>8.75</v>
      </c>
      <c r="I26">
        <v>9112161</v>
      </c>
      <c r="J26">
        <v>11.13</v>
      </c>
      <c r="K26">
        <v>8206337</v>
      </c>
      <c r="L26">
        <v>11.54</v>
      </c>
    </row>
    <row r="27" spans="1:45">
      <c r="AH27">
        <v>20</v>
      </c>
      <c r="AI27" t="s">
        <v>17</v>
      </c>
      <c r="AJ27">
        <v>39943</v>
      </c>
      <c r="AK27">
        <v>5.67</v>
      </c>
      <c r="AL27">
        <v>8914309</v>
      </c>
      <c r="AM27">
        <v>7.97</v>
      </c>
      <c r="AN27">
        <v>50871722</v>
      </c>
      <c r="AO27">
        <v>8.66</v>
      </c>
      <c r="AP27">
        <v>8255341</v>
      </c>
      <c r="AQ27">
        <v>11.05</v>
      </c>
      <c r="AR27">
        <v>8810599</v>
      </c>
      <c r="AS27">
        <v>11.51</v>
      </c>
    </row>
    <row r="28" spans="1:45">
      <c r="A28">
        <v>20</v>
      </c>
      <c r="B28" t="s">
        <v>47</v>
      </c>
      <c r="C28">
        <v>0</v>
      </c>
      <c r="D28">
        <v>0</v>
      </c>
      <c r="E28">
        <v>7976691</v>
      </c>
      <c r="F28">
        <v>8.02</v>
      </c>
      <c r="G28">
        <v>47024218</v>
      </c>
      <c r="H28">
        <v>8.75</v>
      </c>
      <c r="I28">
        <v>9087688</v>
      </c>
      <c r="J28">
        <v>11.12</v>
      </c>
      <c r="K28">
        <v>8062850</v>
      </c>
      <c r="L28">
        <v>11.53</v>
      </c>
      <c r="AH28">
        <v>20</v>
      </c>
      <c r="AI28" t="s">
        <v>17</v>
      </c>
      <c r="AJ28">
        <v>40244</v>
      </c>
      <c r="AK28">
        <v>5.56</v>
      </c>
      <c r="AL28">
        <v>8875092</v>
      </c>
      <c r="AM28">
        <v>7.98</v>
      </c>
      <c r="AN28">
        <v>50584173</v>
      </c>
      <c r="AO28">
        <v>8.67</v>
      </c>
      <c r="AP28">
        <v>8223538</v>
      </c>
      <c r="AQ28">
        <v>11.05</v>
      </c>
      <c r="AR28">
        <v>8762057</v>
      </c>
      <c r="AS28">
        <v>11.51</v>
      </c>
    </row>
    <row r="29" spans="1:45">
      <c r="A29">
        <v>20</v>
      </c>
      <c r="B29" t="s">
        <v>47</v>
      </c>
      <c r="C29">
        <v>0</v>
      </c>
      <c r="D29">
        <v>0</v>
      </c>
      <c r="E29">
        <v>7969906</v>
      </c>
      <c r="F29">
        <v>8.02</v>
      </c>
      <c r="G29">
        <v>46996487</v>
      </c>
      <c r="H29">
        <v>8.75</v>
      </c>
      <c r="I29">
        <v>9093957</v>
      </c>
      <c r="J29">
        <v>11.12</v>
      </c>
      <c r="K29">
        <v>8044277</v>
      </c>
      <c r="L29">
        <v>11.53</v>
      </c>
      <c r="AH29">
        <v>20</v>
      </c>
      <c r="AI29" t="s">
        <v>17</v>
      </c>
      <c r="AJ29">
        <v>38345</v>
      </c>
      <c r="AK29">
        <v>5.6</v>
      </c>
      <c r="AL29">
        <v>8884368</v>
      </c>
      <c r="AM29">
        <v>7.98</v>
      </c>
      <c r="AN29">
        <v>50961279</v>
      </c>
      <c r="AO29">
        <v>8.66</v>
      </c>
      <c r="AP29">
        <v>8276004</v>
      </c>
      <c r="AQ29">
        <v>11.05</v>
      </c>
      <c r="AR29">
        <v>8833722</v>
      </c>
      <c r="AS29">
        <v>11.51</v>
      </c>
    </row>
    <row r="30" spans="1:45">
      <c r="A30">
        <v>20</v>
      </c>
      <c r="B30" t="s">
        <v>47</v>
      </c>
      <c r="C30">
        <v>36259</v>
      </c>
      <c r="D30">
        <v>0.18</v>
      </c>
      <c r="E30">
        <v>7980630</v>
      </c>
      <c r="F30">
        <v>8</v>
      </c>
      <c r="G30">
        <v>46905833</v>
      </c>
      <c r="H30">
        <v>8.75</v>
      </c>
      <c r="I30">
        <v>9093843</v>
      </c>
      <c r="J30">
        <v>11.1</v>
      </c>
      <c r="K30">
        <v>8039593</v>
      </c>
      <c r="L30">
        <v>11.51</v>
      </c>
      <c r="AH30">
        <v>20</v>
      </c>
      <c r="AI30" t="s">
        <v>17</v>
      </c>
      <c r="AJ30">
        <v>37976</v>
      </c>
      <c r="AK30">
        <v>5.47</v>
      </c>
      <c r="AL30">
        <v>8913527</v>
      </c>
      <c r="AM30">
        <v>7.98</v>
      </c>
      <c r="AN30">
        <v>50852301</v>
      </c>
      <c r="AO30">
        <v>8.67</v>
      </c>
      <c r="AP30">
        <v>8276040</v>
      </c>
      <c r="AQ30">
        <v>11.05</v>
      </c>
      <c r="AR30">
        <v>8761205</v>
      </c>
      <c r="AS30">
        <v>11.51</v>
      </c>
    </row>
    <row r="31" spans="1:45">
      <c r="A31">
        <v>20</v>
      </c>
      <c r="B31" t="s">
        <v>47</v>
      </c>
      <c r="C31">
        <v>0</v>
      </c>
      <c r="D31">
        <v>0</v>
      </c>
      <c r="E31">
        <v>8036043</v>
      </c>
      <c r="F31">
        <v>8.01</v>
      </c>
      <c r="G31">
        <v>47337380</v>
      </c>
      <c r="H31">
        <v>8.76</v>
      </c>
      <c r="I31">
        <v>9132414</v>
      </c>
      <c r="J31">
        <v>11.12</v>
      </c>
      <c r="K31">
        <v>8070501</v>
      </c>
      <c r="L31">
        <v>11.52</v>
      </c>
    </row>
    <row r="32" spans="1:45">
      <c r="AH32">
        <v>20</v>
      </c>
      <c r="AI32" t="s">
        <v>18</v>
      </c>
      <c r="AJ32">
        <v>34595</v>
      </c>
      <c r="AK32">
        <v>5.59</v>
      </c>
      <c r="AL32">
        <v>8821692</v>
      </c>
      <c r="AM32">
        <v>7.97</v>
      </c>
      <c r="AN32">
        <v>50381215</v>
      </c>
      <c r="AO32">
        <v>8.67</v>
      </c>
      <c r="AP32">
        <v>8128211</v>
      </c>
      <c r="AQ32">
        <v>11.05</v>
      </c>
      <c r="AR32">
        <v>8814322</v>
      </c>
      <c r="AS32">
        <v>11.51</v>
      </c>
    </row>
    <row r="33" spans="1:45">
      <c r="A33">
        <v>20</v>
      </c>
      <c r="B33" t="s">
        <v>48</v>
      </c>
      <c r="C33">
        <v>0</v>
      </c>
      <c r="D33">
        <v>0</v>
      </c>
      <c r="E33">
        <v>7845923</v>
      </c>
      <c r="F33">
        <v>8.02</v>
      </c>
      <c r="G33">
        <v>46319466</v>
      </c>
      <c r="H33">
        <v>8.75</v>
      </c>
      <c r="I33">
        <v>8850261</v>
      </c>
      <c r="J33">
        <v>11.11</v>
      </c>
      <c r="K33">
        <v>8125605</v>
      </c>
      <c r="L33">
        <v>11.53</v>
      </c>
      <c r="AH33">
        <v>20</v>
      </c>
      <c r="AI33" t="s">
        <v>18</v>
      </c>
      <c r="AJ33">
        <v>40325</v>
      </c>
      <c r="AK33">
        <v>5.66</v>
      </c>
      <c r="AL33">
        <v>8782913</v>
      </c>
      <c r="AM33">
        <v>7.98</v>
      </c>
      <c r="AN33">
        <v>50319482</v>
      </c>
      <c r="AO33">
        <v>8.67</v>
      </c>
      <c r="AP33">
        <v>8147705</v>
      </c>
      <c r="AQ33">
        <v>11.05</v>
      </c>
      <c r="AR33">
        <v>8763655</v>
      </c>
      <c r="AS33">
        <v>11.51</v>
      </c>
    </row>
    <row r="34" spans="1:45">
      <c r="A34">
        <v>20</v>
      </c>
      <c r="B34" t="s">
        <v>48</v>
      </c>
      <c r="C34">
        <v>0</v>
      </c>
      <c r="D34">
        <v>0</v>
      </c>
      <c r="E34">
        <v>7855338</v>
      </c>
      <c r="F34">
        <v>8.02</v>
      </c>
      <c r="G34">
        <v>46094412</v>
      </c>
      <c r="H34">
        <v>8.75</v>
      </c>
      <c r="I34">
        <v>8869675</v>
      </c>
      <c r="J34">
        <v>11.12</v>
      </c>
      <c r="K34">
        <v>8045171</v>
      </c>
      <c r="L34">
        <v>11.54</v>
      </c>
      <c r="AH34">
        <v>20</v>
      </c>
      <c r="AI34" t="s">
        <v>18</v>
      </c>
      <c r="AJ34">
        <v>42560</v>
      </c>
      <c r="AK34">
        <v>5.54</v>
      </c>
      <c r="AL34">
        <v>8808161</v>
      </c>
      <c r="AM34">
        <v>7.98</v>
      </c>
      <c r="AN34">
        <v>50424644</v>
      </c>
      <c r="AO34">
        <v>8.67</v>
      </c>
      <c r="AP34">
        <v>8166721</v>
      </c>
      <c r="AQ34">
        <v>11.05</v>
      </c>
      <c r="AR34">
        <v>8815207</v>
      </c>
      <c r="AS34">
        <v>11.5</v>
      </c>
    </row>
    <row r="35" spans="1:45">
      <c r="A35">
        <v>20</v>
      </c>
      <c r="B35" t="s">
        <v>48</v>
      </c>
      <c r="C35">
        <v>5417</v>
      </c>
      <c r="D35">
        <v>5.73</v>
      </c>
      <c r="E35">
        <v>7805396</v>
      </c>
      <c r="F35">
        <v>8.02</v>
      </c>
      <c r="G35">
        <v>46030231</v>
      </c>
      <c r="H35">
        <v>8.75</v>
      </c>
      <c r="I35">
        <v>8714576</v>
      </c>
      <c r="J35">
        <v>11.11</v>
      </c>
      <c r="K35">
        <v>8133958</v>
      </c>
      <c r="L35">
        <v>11.54</v>
      </c>
      <c r="AH35">
        <v>20</v>
      </c>
      <c r="AI35" t="s">
        <v>18</v>
      </c>
      <c r="AJ35">
        <v>42993</v>
      </c>
      <c r="AK35">
        <v>5.65</v>
      </c>
      <c r="AL35">
        <v>8862190</v>
      </c>
      <c r="AM35">
        <v>7.97</v>
      </c>
      <c r="AN35">
        <v>50441545</v>
      </c>
      <c r="AO35">
        <v>8.66</v>
      </c>
      <c r="AP35">
        <v>8179994</v>
      </c>
      <c r="AQ35">
        <v>11.04</v>
      </c>
      <c r="AR35">
        <v>8765021</v>
      </c>
      <c r="AS35">
        <v>11.51</v>
      </c>
    </row>
    <row r="36" spans="1:45">
      <c r="A36">
        <v>20</v>
      </c>
      <c r="B36" t="s">
        <v>48</v>
      </c>
      <c r="C36">
        <v>0</v>
      </c>
      <c r="D36">
        <v>0</v>
      </c>
      <c r="E36">
        <v>7848626</v>
      </c>
      <c r="F36">
        <v>8.0299999999999994</v>
      </c>
      <c r="G36">
        <v>46229034</v>
      </c>
      <c r="H36">
        <v>8.75</v>
      </c>
      <c r="I36">
        <v>8795228</v>
      </c>
      <c r="J36">
        <v>11.11</v>
      </c>
      <c r="K36">
        <v>8159914</v>
      </c>
      <c r="L36">
        <v>11.54</v>
      </c>
    </row>
    <row r="37" spans="1:45">
      <c r="AH37">
        <v>20</v>
      </c>
      <c r="AI37" t="s">
        <v>19</v>
      </c>
      <c r="AJ37">
        <v>40758</v>
      </c>
      <c r="AK37">
        <v>5.58</v>
      </c>
      <c r="AL37">
        <v>8762435</v>
      </c>
      <c r="AM37">
        <v>7.97</v>
      </c>
      <c r="AN37">
        <v>50000968</v>
      </c>
      <c r="AO37">
        <v>8.67</v>
      </c>
      <c r="AP37">
        <v>8121659</v>
      </c>
      <c r="AQ37">
        <v>11.05</v>
      </c>
      <c r="AR37">
        <v>8712795</v>
      </c>
      <c r="AS37">
        <v>11.51</v>
      </c>
    </row>
    <row r="38" spans="1:45">
      <c r="A38">
        <v>20</v>
      </c>
      <c r="B38" t="s">
        <v>49</v>
      </c>
      <c r="C38">
        <v>13908</v>
      </c>
      <c r="D38">
        <v>5.44</v>
      </c>
      <c r="E38">
        <v>7826701</v>
      </c>
      <c r="F38">
        <v>8.02</v>
      </c>
      <c r="G38">
        <v>46222011</v>
      </c>
      <c r="H38">
        <v>8.76</v>
      </c>
      <c r="I38">
        <v>8760327</v>
      </c>
      <c r="J38">
        <v>11.14</v>
      </c>
      <c r="K38">
        <v>8416870</v>
      </c>
      <c r="L38">
        <v>11.54</v>
      </c>
      <c r="AH38">
        <v>20</v>
      </c>
      <c r="AI38" t="s">
        <v>19</v>
      </c>
      <c r="AJ38">
        <v>33902</v>
      </c>
      <c r="AK38">
        <v>5.53</v>
      </c>
      <c r="AL38">
        <v>8845521</v>
      </c>
      <c r="AM38">
        <v>7.97</v>
      </c>
      <c r="AN38">
        <v>50198327</v>
      </c>
      <c r="AO38">
        <v>8.66</v>
      </c>
      <c r="AP38">
        <v>8198463</v>
      </c>
      <c r="AQ38">
        <v>11.05</v>
      </c>
      <c r="AR38">
        <v>8706980</v>
      </c>
      <c r="AS38">
        <v>11.5</v>
      </c>
    </row>
    <row r="39" spans="1:45">
      <c r="A39">
        <v>20</v>
      </c>
      <c r="B39" t="s">
        <v>49</v>
      </c>
      <c r="C39">
        <v>2097</v>
      </c>
      <c r="D39">
        <v>0.05</v>
      </c>
      <c r="E39">
        <v>7819306</v>
      </c>
      <c r="F39">
        <v>8.02</v>
      </c>
      <c r="G39">
        <v>46305509</v>
      </c>
      <c r="H39">
        <v>8.75</v>
      </c>
      <c r="I39">
        <v>8759466</v>
      </c>
      <c r="J39">
        <v>11.13</v>
      </c>
      <c r="K39">
        <v>8445414</v>
      </c>
      <c r="L39">
        <v>11.53</v>
      </c>
      <c r="AH39">
        <v>20</v>
      </c>
      <c r="AI39" t="s">
        <v>19</v>
      </c>
      <c r="AJ39">
        <v>34979</v>
      </c>
      <c r="AK39">
        <v>5.57</v>
      </c>
      <c r="AL39">
        <v>8838139</v>
      </c>
      <c r="AM39">
        <v>7.97</v>
      </c>
      <c r="AN39">
        <v>50503918</v>
      </c>
      <c r="AO39">
        <v>8.67</v>
      </c>
      <c r="AP39">
        <v>8262202</v>
      </c>
      <c r="AQ39">
        <v>11.05</v>
      </c>
      <c r="AR39">
        <v>8730756</v>
      </c>
      <c r="AS39">
        <v>11.51</v>
      </c>
    </row>
    <row r="40" spans="1:45">
      <c r="A40">
        <v>20</v>
      </c>
      <c r="B40" t="s">
        <v>49</v>
      </c>
      <c r="C40">
        <v>0</v>
      </c>
      <c r="D40">
        <v>0</v>
      </c>
      <c r="E40">
        <v>7833821</v>
      </c>
      <c r="F40">
        <v>8.02</v>
      </c>
      <c r="G40">
        <v>46351272</v>
      </c>
      <c r="H40">
        <v>8.75</v>
      </c>
      <c r="I40">
        <v>8722874</v>
      </c>
      <c r="J40">
        <v>11.12</v>
      </c>
      <c r="K40">
        <v>8457029</v>
      </c>
      <c r="L40">
        <v>11.52</v>
      </c>
      <c r="AH40">
        <v>20</v>
      </c>
      <c r="AI40" t="s">
        <v>19</v>
      </c>
      <c r="AJ40">
        <v>42483</v>
      </c>
      <c r="AK40">
        <v>5.61</v>
      </c>
      <c r="AL40">
        <v>8845368</v>
      </c>
      <c r="AM40">
        <v>7.97</v>
      </c>
      <c r="AN40">
        <v>50479981</v>
      </c>
      <c r="AO40">
        <v>8.67</v>
      </c>
      <c r="AP40">
        <v>8186760</v>
      </c>
      <c r="AQ40">
        <v>11.05</v>
      </c>
      <c r="AR40">
        <v>8774049</v>
      </c>
      <c r="AS40">
        <v>11.51</v>
      </c>
    </row>
    <row r="41" spans="1:45">
      <c r="A41">
        <v>20</v>
      </c>
      <c r="B41" t="s">
        <v>49</v>
      </c>
      <c r="C41">
        <v>0</v>
      </c>
      <c r="D41">
        <v>0</v>
      </c>
      <c r="E41">
        <v>7850330</v>
      </c>
      <c r="F41">
        <v>8.02</v>
      </c>
      <c r="G41">
        <v>46334566</v>
      </c>
      <c r="H41">
        <v>8.75</v>
      </c>
      <c r="I41">
        <v>8745495</v>
      </c>
      <c r="J41">
        <v>11.12</v>
      </c>
      <c r="K41">
        <v>8447225</v>
      </c>
      <c r="L41">
        <v>11.52</v>
      </c>
    </row>
    <row r="42" spans="1:45">
      <c r="AH42">
        <v>20</v>
      </c>
      <c r="AI42" t="s">
        <v>20</v>
      </c>
      <c r="AJ42">
        <v>41319</v>
      </c>
      <c r="AK42">
        <v>5.5</v>
      </c>
      <c r="AL42">
        <v>8890908</v>
      </c>
      <c r="AM42">
        <v>7.97</v>
      </c>
      <c r="AN42">
        <v>50552312</v>
      </c>
      <c r="AO42">
        <v>8.67</v>
      </c>
      <c r="AP42">
        <v>8281510</v>
      </c>
      <c r="AQ42">
        <v>11.06</v>
      </c>
      <c r="AR42">
        <v>8676528</v>
      </c>
      <c r="AS42">
        <v>11.51</v>
      </c>
    </row>
    <row r="43" spans="1:45">
      <c r="A43">
        <v>20</v>
      </c>
      <c r="B43" t="s">
        <v>50</v>
      </c>
      <c r="C43">
        <v>0</v>
      </c>
      <c r="D43">
        <v>0</v>
      </c>
      <c r="E43">
        <v>7725391</v>
      </c>
      <c r="F43">
        <v>8.02</v>
      </c>
      <c r="G43">
        <v>45884642</v>
      </c>
      <c r="H43">
        <v>8.75</v>
      </c>
      <c r="I43">
        <v>9055940</v>
      </c>
      <c r="J43">
        <v>11.14</v>
      </c>
      <c r="K43">
        <v>8221750</v>
      </c>
      <c r="L43">
        <v>11.51</v>
      </c>
      <c r="AH43">
        <v>20</v>
      </c>
      <c r="AI43" t="s">
        <v>20</v>
      </c>
      <c r="AJ43">
        <v>41306</v>
      </c>
      <c r="AK43">
        <v>5.5</v>
      </c>
      <c r="AL43">
        <v>8967459</v>
      </c>
      <c r="AM43">
        <v>7.97</v>
      </c>
      <c r="AN43">
        <v>51275543</v>
      </c>
      <c r="AO43">
        <v>8.67</v>
      </c>
      <c r="AP43">
        <v>8276288</v>
      </c>
      <c r="AQ43">
        <v>11.05</v>
      </c>
      <c r="AR43">
        <v>8886389</v>
      </c>
      <c r="AS43">
        <v>11.5</v>
      </c>
    </row>
    <row r="44" spans="1:45">
      <c r="A44">
        <v>20</v>
      </c>
      <c r="B44" t="s">
        <v>50</v>
      </c>
      <c r="C44">
        <v>0</v>
      </c>
      <c r="D44">
        <v>0</v>
      </c>
      <c r="E44">
        <v>7744120</v>
      </c>
      <c r="F44">
        <v>8.02</v>
      </c>
      <c r="G44">
        <v>46185531</v>
      </c>
      <c r="H44">
        <v>8.76</v>
      </c>
      <c r="I44">
        <v>8932071</v>
      </c>
      <c r="J44">
        <v>11.12</v>
      </c>
      <c r="K44">
        <v>8413565</v>
      </c>
      <c r="L44">
        <v>11.53</v>
      </c>
      <c r="AH44">
        <v>20</v>
      </c>
      <c r="AI44" t="s">
        <v>20</v>
      </c>
      <c r="AJ44">
        <v>49137</v>
      </c>
      <c r="AK44">
        <v>5.6</v>
      </c>
      <c r="AL44">
        <v>9014758</v>
      </c>
      <c r="AM44">
        <v>7.97</v>
      </c>
      <c r="AN44">
        <v>51329443</v>
      </c>
      <c r="AO44">
        <v>8.66</v>
      </c>
      <c r="AP44">
        <v>8215092</v>
      </c>
      <c r="AQ44">
        <v>11.05</v>
      </c>
      <c r="AR44">
        <v>8972784</v>
      </c>
      <c r="AS44">
        <v>11.5</v>
      </c>
    </row>
    <row r="45" spans="1:45">
      <c r="A45">
        <v>20</v>
      </c>
      <c r="B45" t="s">
        <v>50</v>
      </c>
      <c r="C45">
        <v>0</v>
      </c>
      <c r="D45">
        <v>0</v>
      </c>
      <c r="E45">
        <v>7672518</v>
      </c>
      <c r="F45">
        <v>8.01</v>
      </c>
      <c r="G45">
        <v>45727908</v>
      </c>
      <c r="H45">
        <v>8.74</v>
      </c>
      <c r="I45">
        <v>8778238</v>
      </c>
      <c r="J45">
        <v>11.1</v>
      </c>
      <c r="K45">
        <v>8415390</v>
      </c>
      <c r="L45">
        <v>11.52</v>
      </c>
      <c r="AH45">
        <v>20</v>
      </c>
      <c r="AI45" t="s">
        <v>20</v>
      </c>
      <c r="AJ45">
        <v>47878</v>
      </c>
      <c r="AK45">
        <v>5.63</v>
      </c>
      <c r="AL45">
        <v>8988584</v>
      </c>
      <c r="AM45">
        <v>7.97</v>
      </c>
      <c r="AN45">
        <v>50874007</v>
      </c>
      <c r="AO45">
        <v>8.66</v>
      </c>
      <c r="AP45">
        <v>8255846</v>
      </c>
      <c r="AQ45">
        <v>11.04</v>
      </c>
      <c r="AR45">
        <v>8853680</v>
      </c>
      <c r="AS45">
        <v>11.5</v>
      </c>
    </row>
    <row r="46" spans="1:45">
      <c r="A46">
        <v>20</v>
      </c>
      <c r="B46" t="s">
        <v>50</v>
      </c>
      <c r="C46">
        <v>0</v>
      </c>
      <c r="D46">
        <v>0</v>
      </c>
      <c r="E46">
        <v>7762782</v>
      </c>
      <c r="F46">
        <v>8.02</v>
      </c>
      <c r="G46">
        <v>46273486</v>
      </c>
      <c r="H46">
        <v>8.75</v>
      </c>
      <c r="I46">
        <v>9070240</v>
      </c>
      <c r="J46">
        <v>11.12</v>
      </c>
      <c r="K46">
        <v>8328887</v>
      </c>
      <c r="L46">
        <v>11.52</v>
      </c>
    </row>
    <row r="47" spans="1:45">
      <c r="AH47">
        <v>20</v>
      </c>
      <c r="AI47" t="s">
        <v>21</v>
      </c>
      <c r="AJ47">
        <v>43177</v>
      </c>
      <c r="AK47">
        <v>5.64</v>
      </c>
      <c r="AL47">
        <v>8172160</v>
      </c>
      <c r="AM47">
        <v>7.99</v>
      </c>
      <c r="AN47">
        <v>46847063</v>
      </c>
      <c r="AO47">
        <v>8.67</v>
      </c>
      <c r="AP47">
        <v>7523563</v>
      </c>
      <c r="AQ47">
        <v>11.05</v>
      </c>
      <c r="AR47">
        <v>8155804</v>
      </c>
      <c r="AS47">
        <v>11.5</v>
      </c>
    </row>
    <row r="48" spans="1:45">
      <c r="A48">
        <v>20</v>
      </c>
      <c r="B48" t="s">
        <v>51</v>
      </c>
      <c r="C48">
        <v>0</v>
      </c>
      <c r="D48">
        <v>0</v>
      </c>
      <c r="E48">
        <v>7502546</v>
      </c>
      <c r="F48">
        <v>8.01</v>
      </c>
      <c r="G48">
        <v>45005882</v>
      </c>
      <c r="H48">
        <v>8.75</v>
      </c>
      <c r="I48">
        <v>8727878</v>
      </c>
      <c r="J48">
        <v>11.1</v>
      </c>
      <c r="K48">
        <v>8298075</v>
      </c>
      <c r="L48">
        <v>11.52</v>
      </c>
      <c r="AH48">
        <v>20</v>
      </c>
      <c r="AI48" t="s">
        <v>21</v>
      </c>
      <c r="AJ48">
        <v>53271</v>
      </c>
      <c r="AK48">
        <v>5.63</v>
      </c>
      <c r="AL48">
        <v>7917729</v>
      </c>
      <c r="AM48">
        <v>7.98</v>
      </c>
      <c r="AN48">
        <v>45627139</v>
      </c>
      <c r="AO48">
        <v>8.67</v>
      </c>
      <c r="AP48">
        <v>7203601</v>
      </c>
      <c r="AQ48">
        <v>11.04</v>
      </c>
      <c r="AR48">
        <v>8062715</v>
      </c>
      <c r="AS48">
        <v>11.49</v>
      </c>
    </row>
    <row r="49" spans="1:50">
      <c r="A49">
        <v>20</v>
      </c>
      <c r="B49" t="s">
        <v>51</v>
      </c>
      <c r="C49">
        <v>0</v>
      </c>
      <c r="D49">
        <v>0</v>
      </c>
      <c r="E49">
        <v>7437887</v>
      </c>
      <c r="F49">
        <v>8.02</v>
      </c>
      <c r="G49">
        <v>44557748</v>
      </c>
      <c r="H49">
        <v>8.75</v>
      </c>
      <c r="I49">
        <v>8689705</v>
      </c>
      <c r="J49">
        <v>11.11</v>
      </c>
      <c r="K49">
        <v>8196377</v>
      </c>
      <c r="L49">
        <v>11.52</v>
      </c>
      <c r="AH49">
        <v>20</v>
      </c>
      <c r="AI49" t="s">
        <v>21</v>
      </c>
      <c r="AJ49">
        <v>48267</v>
      </c>
      <c r="AK49">
        <v>5.66</v>
      </c>
      <c r="AL49">
        <v>8438614</v>
      </c>
      <c r="AM49">
        <v>7.99</v>
      </c>
      <c r="AN49">
        <v>48218779</v>
      </c>
      <c r="AO49">
        <v>8.67</v>
      </c>
      <c r="AP49">
        <v>7858927</v>
      </c>
      <c r="AQ49">
        <v>11.05</v>
      </c>
      <c r="AR49">
        <v>8347991</v>
      </c>
      <c r="AS49">
        <v>11.48</v>
      </c>
    </row>
    <row r="50" spans="1:50">
      <c r="A50">
        <v>20</v>
      </c>
      <c r="B50" t="s">
        <v>51</v>
      </c>
      <c r="C50">
        <v>0</v>
      </c>
      <c r="D50">
        <v>0</v>
      </c>
      <c r="E50">
        <v>7512855</v>
      </c>
      <c r="F50">
        <v>8.01</v>
      </c>
      <c r="G50">
        <v>45268984</v>
      </c>
      <c r="H50">
        <v>8.73</v>
      </c>
      <c r="I50">
        <v>8740449</v>
      </c>
      <c r="J50">
        <v>11.1</v>
      </c>
      <c r="K50">
        <v>8381769</v>
      </c>
      <c r="L50">
        <v>11.52</v>
      </c>
      <c r="AH50">
        <v>20</v>
      </c>
      <c r="AI50" t="s">
        <v>21</v>
      </c>
      <c r="AJ50">
        <v>46372</v>
      </c>
      <c r="AK50">
        <v>5.59</v>
      </c>
      <c r="AL50">
        <v>8591258</v>
      </c>
      <c r="AM50">
        <v>7.98</v>
      </c>
      <c r="AN50">
        <v>49315381</v>
      </c>
      <c r="AO50">
        <v>8.67</v>
      </c>
      <c r="AP50">
        <v>8071007</v>
      </c>
      <c r="AQ50">
        <v>11.05</v>
      </c>
      <c r="AR50">
        <v>8500678</v>
      </c>
      <c r="AS50">
        <v>11.49</v>
      </c>
    </row>
    <row r="51" spans="1:50">
      <c r="A51">
        <v>20</v>
      </c>
      <c r="B51" t="s">
        <v>51</v>
      </c>
      <c r="C51">
        <v>0</v>
      </c>
      <c r="D51">
        <v>0</v>
      </c>
      <c r="E51">
        <v>7687464</v>
      </c>
      <c r="F51">
        <v>8.02</v>
      </c>
      <c r="G51">
        <v>46136407</v>
      </c>
      <c r="H51">
        <v>8.76</v>
      </c>
      <c r="I51">
        <v>9114052</v>
      </c>
      <c r="J51">
        <v>11.13</v>
      </c>
      <c r="K51">
        <v>8310022</v>
      </c>
      <c r="L51">
        <v>11.5</v>
      </c>
      <c r="AI51" s="1" t="s">
        <v>5</v>
      </c>
      <c r="AJ51">
        <f t="shared" ref="AJ51:AS51" si="0">AVERAGE(AJ7:AJ10,AJ12:AJ15,AJ17:AJ20,AJ22:AJ25,AJ27:AJ30,AJ32:AJ35,AJ37:AJ40,AJ42:AJ45,AJ47:AJ50)</f>
        <v>40108.527777777781</v>
      </c>
      <c r="AK51" s="3">
        <f t="shared" si="0"/>
        <v>5.5905555555555555</v>
      </c>
      <c r="AL51">
        <f t="shared" si="0"/>
        <v>8768183.666666666</v>
      </c>
      <c r="AM51" s="3">
        <f t="shared" si="0"/>
        <v>7.9736111111111097</v>
      </c>
      <c r="AN51">
        <f t="shared" si="0"/>
        <v>50143987.222222224</v>
      </c>
      <c r="AO51" s="3">
        <f t="shared" si="0"/>
        <v>8.6644444444444435</v>
      </c>
      <c r="AP51">
        <f t="shared" si="0"/>
        <v>8106276.083333333</v>
      </c>
      <c r="AQ51" s="3">
        <f t="shared" si="0"/>
        <v>11.046944444444451</v>
      </c>
      <c r="AR51">
        <f t="shared" si="0"/>
        <v>8570059.555555556</v>
      </c>
      <c r="AS51" s="3">
        <f t="shared" si="0"/>
        <v>11.184999999999999</v>
      </c>
    </row>
    <row r="52" spans="1:50">
      <c r="B52" s="1" t="s">
        <v>5</v>
      </c>
      <c r="C52">
        <f>AVERAGE(C9,C14,C16,C30,C35,C38,C39)</f>
        <v>12412.857142857143</v>
      </c>
      <c r="D52" s="3">
        <f>AVERAGE(C2:C6,C9,C14,C16,C30,C35,C38,C39)</f>
        <v>256181.16666666666</v>
      </c>
      <c r="E52">
        <f>AVERAGE(E2:E5,E8:E11,E13:E16,E18:E21,E23:E26,E28:E29,E31,E33:E34,E36,E38,E40:E41,E43:E46,E48:E51)</f>
        <v>6994307.0540540544</v>
      </c>
      <c r="F52" s="3">
        <f>AVERAGE(F8:F11,F13:F16,F18:F21,F23:F26,F28:F29,F30:F31,F33:F34,F35:F36,F38,F39:F41,F43:F46,F48:F51)</f>
        <v>8.0166666666666675</v>
      </c>
      <c r="G52">
        <f t="shared" ref="G52:L52" si="1">AVERAGE(G8:G11,G13:G16,G18:G21,G23:G26,G28:G31,G33:G36,G38:G41,G43:G46,G48:G51)</f>
        <v>46685014.444444448</v>
      </c>
      <c r="H52" s="3">
        <f t="shared" si="1"/>
        <v>8.7497222222222231</v>
      </c>
      <c r="I52">
        <f t="shared" si="1"/>
        <v>8954403.3888888881</v>
      </c>
      <c r="J52" s="3">
        <f t="shared" si="1"/>
        <v>11.118055555555559</v>
      </c>
      <c r="K52">
        <f t="shared" si="1"/>
        <v>8098697.055555556</v>
      </c>
      <c r="L52" s="3">
        <f t="shared" si="1"/>
        <v>11.538888888888884</v>
      </c>
      <c r="AI52" s="1" t="s">
        <v>6</v>
      </c>
      <c r="AJ52">
        <f t="shared" ref="AJ52:AS52" si="2">STDEV(AJ7:AJ10,AJ12:AJ15,AJ17:AJ20,AJ22:AJ25,AJ27:AJ30,AJ32:AJ35,AJ37:AJ40,AJ42:AJ45,AJ47:AJ50)</f>
        <v>5372.826760580163</v>
      </c>
      <c r="AK52" s="3">
        <f t="shared" si="2"/>
        <v>5.1433421288077125E-2</v>
      </c>
      <c r="AL52">
        <f t="shared" si="2"/>
        <v>208939.27632633227</v>
      </c>
      <c r="AM52" s="3">
        <f t="shared" si="2"/>
        <v>6.3932007533800336E-3</v>
      </c>
      <c r="AN52">
        <f t="shared" si="2"/>
        <v>1107108.6278346081</v>
      </c>
      <c r="AO52" s="3">
        <f t="shared" si="2"/>
        <v>5.5777335102270521E-3</v>
      </c>
      <c r="AP52">
        <f t="shared" si="2"/>
        <v>220255.98719363534</v>
      </c>
      <c r="AQ52" s="3">
        <f t="shared" si="2"/>
        <v>5.7666253783279177E-3</v>
      </c>
      <c r="AR52">
        <f t="shared" si="2"/>
        <v>1491904.0654235014</v>
      </c>
      <c r="AS52" s="3">
        <f t="shared" si="2"/>
        <v>1.9174424930843814</v>
      </c>
    </row>
    <row r="53" spans="1:50">
      <c r="B53" s="1" t="s">
        <v>6</v>
      </c>
      <c r="C53">
        <f>STDEV(C9,C14,C16,C30,C35,C38,C39)</f>
        <v>11275.554020809377</v>
      </c>
      <c r="D53" s="3">
        <f>STDEV(C2:C6,C9,C14,C16,C30,C35,C38,C39)</f>
        <v>566308.12928681623</v>
      </c>
      <c r="E53">
        <f>STDEV(E2:E5,E8:E11,E13:E16,E18:E21,E23:E26,E28:E29,E31,E33:E34,E36,E38,E40:E41,E43:E46,E48:E51)</f>
        <v>2459493.6333517469</v>
      </c>
      <c r="F53" s="3">
        <f>STDEV(F8:F11,F13:F16,F18:F21,F23:F26,F28:F29,F30:F31,F33:F34,F35:F36,F38,F39:F41,F43:F46,F48:F51)</f>
        <v>5.8554004376910745E-3</v>
      </c>
      <c r="G53">
        <f t="shared" ref="G53:L53" si="3">STDEV(G8:G11,G13:G16,G18:G21,G23:G26,G28:G31,G33:G36,G38:G41,G43:G46,G48:G51)</f>
        <v>798625.86456831323</v>
      </c>
      <c r="H53" s="3">
        <f t="shared" si="3"/>
        <v>6.0879793087271969E-3</v>
      </c>
      <c r="I53">
        <f t="shared" si="3"/>
        <v>149581.46849932411</v>
      </c>
      <c r="J53" s="3">
        <f t="shared" si="3"/>
        <v>9.8036274465687617E-3</v>
      </c>
      <c r="K53">
        <f t="shared" si="3"/>
        <v>230962.66904935092</v>
      </c>
      <c r="L53" s="3">
        <f t="shared" si="3"/>
        <v>2.6270872276320318E-2</v>
      </c>
      <c r="AI53" s="1" t="s">
        <v>4</v>
      </c>
      <c r="AJ53">
        <f t="shared" ref="AJ53:AS53" si="4">STDEV(AJ7:AJ10,AJ12:AJ15,AJ17:AJ20,AJ22:AJ25,AJ27:AJ30,AJ32:AJ35,AJ37:AJ40,AJ42:AJ45,AJ47:AJ50)/AVERAGE(AJ7:AJ10,AJ12:AJ15,AJ17:AJ20,AJ22:AJ25,AJ27:AJ30,AJ32:AJ35,AJ37:AJ40,AJ42:AJ45,AJ47:AJ50)*100</f>
        <v>13.395721703744485</v>
      </c>
      <c r="AK53" s="3">
        <f t="shared" si="4"/>
        <v>0.92000554823152958</v>
      </c>
      <c r="AL53">
        <f t="shared" si="4"/>
        <v>2.3829254070103567</v>
      </c>
      <c r="AM53" s="3">
        <f t="shared" si="4"/>
        <v>8.0179490375084927E-2</v>
      </c>
      <c r="AN53">
        <f t="shared" si="4"/>
        <v>2.2078591854458129</v>
      </c>
      <c r="AO53" s="3">
        <f t="shared" si="4"/>
        <v>6.4374969982102431E-2</v>
      </c>
      <c r="AP53">
        <f t="shared" si="4"/>
        <v>2.7171044377144531</v>
      </c>
      <c r="AQ53" s="3">
        <f t="shared" si="4"/>
        <v>5.2201089697956934E-2</v>
      </c>
      <c r="AR53">
        <f t="shared" si="4"/>
        <v>17.408327862276895</v>
      </c>
      <c r="AS53" s="3">
        <f t="shared" si="4"/>
        <v>17.142981610052583</v>
      </c>
    </row>
    <row r="54" spans="1:50">
      <c r="B54" s="1" t="s">
        <v>4</v>
      </c>
      <c r="C54">
        <f>STDEV(C9,C14,C16,C30,C35,C38,C39)/AVERAGE(C9,C14,C16,C30,C35,C38,C39)*100</f>
        <v>90.837700708557534</v>
      </c>
      <c r="D54" s="3">
        <f>STDEV(D2:D6,D9,D14,D16,D30,C35,D38,D39)/AVERAGE(D2:D6,D9,D14,D16,D30,C35,D38,D39)*100</f>
        <v>344.13483295075207</v>
      </c>
      <c r="E54">
        <f>STDEV(E2:E5,E8:E11,E13:E16,E18:E21,E23:E26,E28:E29,E31,E33:E34,E36,E38,E40:E41,E43:E46,E48:E51)/AVERAGE(E2:E5,E8:E11,E13:E16,E18:E21,E23:E26,E28:E29,E31,E33:E34,E36,E38,E40:E41,E43:E46,E48:E51)*100</f>
        <v>35.164221621156457</v>
      </c>
      <c r="F54" s="3">
        <f>STDEV(F8:F11,F13:F16,F18:F21,F23:F26,F28:F29,F30:F31,F33:F34,F35:F36,F38,F39:F41,F43:F46,F48:F51)/AVERAGE(F8:F11,F13:F16,F18:F21,F23:F26,F28:F29,F30:F31,F33:F34,F35:F36,F38,F39:F41,F43:F46,F48:F51)*100</f>
        <v>7.3040338100096566E-2</v>
      </c>
      <c r="G54">
        <f t="shared" ref="G54:L54" si="5">STDEV(G8:G11,G13:G16,G18:G21,G23:G26,G28:G31,G33:G36,G38:G41,G43:G46,G48:G51)/AVERAGE(G8:G11,G13:G16,G18:G21,G23:G26,G28:G31,G33:G36,G38:G41,G43:G46,G48:G51)*100</f>
        <v>1.7106685605049661</v>
      </c>
      <c r="H54" s="3">
        <f t="shared" si="5"/>
        <v>6.9579115246255138E-2</v>
      </c>
      <c r="I54">
        <f t="shared" si="5"/>
        <v>1.6704794501991385</v>
      </c>
      <c r="J54" s="3">
        <f t="shared" si="5"/>
        <v>8.8177536059081907E-2</v>
      </c>
      <c r="K54">
        <f t="shared" si="5"/>
        <v>2.8518497168740846</v>
      </c>
      <c r="L54" s="3">
        <f t="shared" si="5"/>
        <v>0.22767246074808181</v>
      </c>
    </row>
    <row r="55" spans="1:50">
      <c r="AT55" s="4" t="s">
        <v>11</v>
      </c>
      <c r="AU55" s="4" t="s">
        <v>10</v>
      </c>
      <c r="AV55" s="4" t="s">
        <v>9</v>
      </c>
      <c r="AW55" s="4" t="s">
        <v>8</v>
      </c>
      <c r="AX55" s="4"/>
    </row>
    <row r="56" spans="1:50">
      <c r="AF56" t="s">
        <v>7</v>
      </c>
    </row>
    <row r="57" spans="1:50">
      <c r="AF57">
        <v>0</v>
      </c>
      <c r="AH57">
        <v>20</v>
      </c>
      <c r="AI57" t="s">
        <v>22</v>
      </c>
      <c r="AJ57">
        <v>21063</v>
      </c>
      <c r="AK57">
        <v>5.62</v>
      </c>
      <c r="AL57">
        <v>8484161</v>
      </c>
      <c r="AM57">
        <v>7.99</v>
      </c>
      <c r="AN57">
        <v>49582304</v>
      </c>
      <c r="AO57">
        <v>8.68</v>
      </c>
      <c r="AP57">
        <v>8451109</v>
      </c>
      <c r="AQ57">
        <v>11.05</v>
      </c>
      <c r="AR57">
        <v>8464981</v>
      </c>
      <c r="AS57">
        <v>11.5</v>
      </c>
      <c r="AT57">
        <f>SUM(AJ57,AL57,AN57,AP57,AR57)</f>
        <v>75003618</v>
      </c>
      <c r="AU57">
        <f>AVERAGE(AT57:AT60)</f>
        <v>75236485.25</v>
      </c>
      <c r="AV57">
        <f>0</f>
        <v>0</v>
      </c>
      <c r="AW57">
        <v>0</v>
      </c>
    </row>
    <row r="58" spans="1:50">
      <c r="A58">
        <v>20</v>
      </c>
      <c r="B58" t="s">
        <v>32</v>
      </c>
      <c r="C58">
        <v>15231</v>
      </c>
      <c r="D58">
        <v>5.53</v>
      </c>
      <c r="E58">
        <v>8867502</v>
      </c>
      <c r="F58">
        <v>8.01</v>
      </c>
      <c r="G58">
        <v>50104805</v>
      </c>
      <c r="H58">
        <v>8.75</v>
      </c>
      <c r="I58">
        <v>8969942</v>
      </c>
      <c r="J58">
        <v>11.1</v>
      </c>
      <c r="K58">
        <v>8147647</v>
      </c>
      <c r="L58">
        <v>11.5</v>
      </c>
      <c r="AF58">
        <v>0.25</v>
      </c>
      <c r="AH58">
        <v>20</v>
      </c>
      <c r="AI58" t="s">
        <v>22</v>
      </c>
      <c r="AJ58">
        <v>25903</v>
      </c>
      <c r="AK58">
        <v>5.55</v>
      </c>
      <c r="AL58">
        <v>8504146</v>
      </c>
      <c r="AM58">
        <v>7.99</v>
      </c>
      <c r="AN58">
        <v>49779795</v>
      </c>
      <c r="AO58">
        <v>8.69</v>
      </c>
      <c r="AP58">
        <v>8410249</v>
      </c>
      <c r="AQ58">
        <v>11.07</v>
      </c>
      <c r="AR58">
        <v>8499200</v>
      </c>
      <c r="AS58">
        <v>11.51</v>
      </c>
      <c r="AT58">
        <f>SUM(AJ58,AL58,AN58,AP58,AR58)</f>
        <v>75219293</v>
      </c>
    </row>
    <row r="59" spans="1:50">
      <c r="A59">
        <v>20</v>
      </c>
      <c r="B59" t="s">
        <v>32</v>
      </c>
      <c r="C59">
        <v>26085</v>
      </c>
      <c r="D59">
        <v>5.68</v>
      </c>
      <c r="E59">
        <v>8603073</v>
      </c>
      <c r="F59">
        <v>8.01</v>
      </c>
      <c r="G59">
        <v>50427704</v>
      </c>
      <c r="H59">
        <v>8.74</v>
      </c>
      <c r="I59">
        <v>8909637</v>
      </c>
      <c r="J59">
        <v>11.09</v>
      </c>
      <c r="K59">
        <v>8313660</v>
      </c>
      <c r="L59">
        <v>11.51</v>
      </c>
      <c r="AF59">
        <v>0.5</v>
      </c>
      <c r="AH59">
        <v>20</v>
      </c>
      <c r="AI59" t="s">
        <v>22</v>
      </c>
      <c r="AJ59">
        <v>27080</v>
      </c>
      <c r="AK59">
        <v>5.6</v>
      </c>
      <c r="AL59">
        <v>8534766</v>
      </c>
      <c r="AM59">
        <v>8</v>
      </c>
      <c r="AN59">
        <v>49760558</v>
      </c>
      <c r="AO59">
        <v>8.69</v>
      </c>
      <c r="AP59">
        <v>8464226</v>
      </c>
      <c r="AQ59">
        <v>11.06</v>
      </c>
      <c r="AR59">
        <v>8432266</v>
      </c>
      <c r="AS59">
        <v>11.51</v>
      </c>
      <c r="AT59">
        <f>SUM(AJ59,AL59,AN59,AP59,AR59)</f>
        <v>75218896</v>
      </c>
    </row>
    <row r="60" spans="1:50">
      <c r="A60">
        <v>20</v>
      </c>
      <c r="B60" t="s">
        <v>32</v>
      </c>
      <c r="C60">
        <v>26070</v>
      </c>
      <c r="D60">
        <v>5.6</v>
      </c>
      <c r="E60">
        <v>8594285</v>
      </c>
      <c r="F60">
        <v>8.01</v>
      </c>
      <c r="G60">
        <v>50120153</v>
      </c>
      <c r="H60">
        <v>8.74</v>
      </c>
      <c r="I60">
        <v>8870442</v>
      </c>
      <c r="J60">
        <v>11.08</v>
      </c>
      <c r="K60">
        <v>8246056</v>
      </c>
      <c r="L60">
        <v>11.51</v>
      </c>
      <c r="AF60">
        <v>0.75</v>
      </c>
      <c r="AH60">
        <v>20</v>
      </c>
      <c r="AI60" t="s">
        <v>22</v>
      </c>
      <c r="AJ60">
        <v>24611</v>
      </c>
      <c r="AK60">
        <v>5.54</v>
      </c>
      <c r="AL60">
        <v>8559947</v>
      </c>
      <c r="AM60">
        <v>7.99</v>
      </c>
      <c r="AN60">
        <v>49948141</v>
      </c>
      <c r="AO60">
        <v>8.69</v>
      </c>
      <c r="AP60">
        <v>8430879</v>
      </c>
      <c r="AQ60">
        <v>11.07</v>
      </c>
      <c r="AR60">
        <v>8540556</v>
      </c>
      <c r="AS60">
        <v>11.51</v>
      </c>
      <c r="AT60">
        <f>SUM(AJ60,AL60,AN60,AP60,AR60)</f>
        <v>75504134</v>
      </c>
    </row>
    <row r="61" spans="1:50">
      <c r="A61">
        <v>20</v>
      </c>
      <c r="B61" t="s">
        <v>32</v>
      </c>
      <c r="C61">
        <v>19862</v>
      </c>
      <c r="D61">
        <v>5.59</v>
      </c>
      <c r="E61">
        <v>8618889</v>
      </c>
      <c r="F61">
        <v>8.01</v>
      </c>
      <c r="G61">
        <v>50268802</v>
      </c>
      <c r="H61">
        <v>8.73</v>
      </c>
      <c r="I61">
        <v>8866712</v>
      </c>
      <c r="J61">
        <v>11.08</v>
      </c>
      <c r="K61">
        <v>8290274</v>
      </c>
      <c r="L61">
        <v>11.51</v>
      </c>
      <c r="AF61">
        <v>1</v>
      </c>
    </row>
    <row r="62" spans="1:50">
      <c r="AF62">
        <v>1.25</v>
      </c>
      <c r="AH62">
        <v>20</v>
      </c>
      <c r="AI62" t="s">
        <v>23</v>
      </c>
      <c r="AJ62">
        <v>20277</v>
      </c>
      <c r="AK62">
        <v>5.63</v>
      </c>
      <c r="AL62">
        <v>8219847</v>
      </c>
      <c r="AM62">
        <v>7.99</v>
      </c>
      <c r="AN62">
        <v>48509361</v>
      </c>
      <c r="AO62">
        <v>8.69</v>
      </c>
      <c r="AP62">
        <v>8336034</v>
      </c>
      <c r="AQ62">
        <v>11.06</v>
      </c>
      <c r="AR62">
        <v>8459129</v>
      </c>
      <c r="AS62">
        <v>11.52</v>
      </c>
      <c r="AT62">
        <f>SUM(AJ62,AL62,AN62,AP62,AR62)</f>
        <v>73544648</v>
      </c>
      <c r="AU62">
        <f>AVERAGE(AT62:AT65)</f>
        <v>74051066.5</v>
      </c>
      <c r="AV62">
        <f>(100/$AU$57)*($AU$57-AU62)</f>
        <v>1.5755902818440073</v>
      </c>
      <c r="AW62">
        <f>(100/AU57)*(AU57-AU62)</f>
        <v>1.5755902818440073</v>
      </c>
    </row>
    <row r="63" spans="1:50">
      <c r="A63">
        <v>20</v>
      </c>
      <c r="B63" t="s">
        <v>33</v>
      </c>
      <c r="C63">
        <v>15614</v>
      </c>
      <c r="D63">
        <v>5.44</v>
      </c>
      <c r="E63">
        <v>8527462</v>
      </c>
      <c r="F63">
        <v>8</v>
      </c>
      <c r="G63">
        <v>49662066</v>
      </c>
      <c r="H63">
        <v>8.7200000000000006</v>
      </c>
      <c r="I63">
        <v>8817017</v>
      </c>
      <c r="J63">
        <v>11.08</v>
      </c>
      <c r="K63">
        <v>8193420</v>
      </c>
      <c r="L63">
        <v>11.52</v>
      </c>
      <c r="AF63">
        <v>1.5</v>
      </c>
      <c r="AH63">
        <v>20</v>
      </c>
      <c r="AI63" t="s">
        <v>23</v>
      </c>
      <c r="AJ63">
        <v>23011</v>
      </c>
      <c r="AK63">
        <v>5.51</v>
      </c>
      <c r="AL63">
        <v>8404209</v>
      </c>
      <c r="AM63">
        <v>7.99</v>
      </c>
      <c r="AN63">
        <v>49393782</v>
      </c>
      <c r="AO63">
        <v>8.68</v>
      </c>
      <c r="AP63">
        <v>8517402</v>
      </c>
      <c r="AQ63">
        <v>11.06</v>
      </c>
      <c r="AR63">
        <v>8607315</v>
      </c>
      <c r="AS63">
        <v>11.5</v>
      </c>
      <c r="AT63">
        <f>SUM(AJ63,AL63,AN63,AP63,AR63)</f>
        <v>74945719</v>
      </c>
    </row>
    <row r="64" spans="1:50">
      <c r="A64">
        <v>20</v>
      </c>
      <c r="B64" t="s">
        <v>33</v>
      </c>
      <c r="C64">
        <v>12597</v>
      </c>
      <c r="D64">
        <v>5.52</v>
      </c>
      <c r="E64">
        <v>8475514</v>
      </c>
      <c r="F64">
        <v>8.01</v>
      </c>
      <c r="G64">
        <v>49543244</v>
      </c>
      <c r="H64">
        <v>8.73</v>
      </c>
      <c r="I64">
        <v>8742904</v>
      </c>
      <c r="J64">
        <v>11.09</v>
      </c>
      <c r="K64">
        <v>8204551</v>
      </c>
      <c r="L64">
        <v>11.51</v>
      </c>
      <c r="AF64">
        <v>1.75</v>
      </c>
      <c r="AH64">
        <v>20</v>
      </c>
      <c r="AI64" t="s">
        <v>23</v>
      </c>
      <c r="AJ64">
        <v>19532</v>
      </c>
      <c r="AK64">
        <v>5.63</v>
      </c>
      <c r="AL64">
        <v>8237567</v>
      </c>
      <c r="AM64">
        <v>7.98</v>
      </c>
      <c r="AN64">
        <v>48745135</v>
      </c>
      <c r="AO64">
        <v>8.68</v>
      </c>
      <c r="AP64">
        <v>8373645</v>
      </c>
      <c r="AQ64">
        <v>11.05</v>
      </c>
      <c r="AR64">
        <v>8504371</v>
      </c>
      <c r="AS64">
        <v>11.5</v>
      </c>
      <c r="AT64">
        <f>SUM(AJ64,AL64,AN64,AP64,AR64)</f>
        <v>73880250</v>
      </c>
    </row>
    <row r="65" spans="1:49">
      <c r="A65">
        <v>20</v>
      </c>
      <c r="B65" t="s">
        <v>33</v>
      </c>
      <c r="C65">
        <v>13946</v>
      </c>
      <c r="D65">
        <v>5.64</v>
      </c>
      <c r="E65">
        <v>8539499</v>
      </c>
      <c r="F65">
        <v>8.01</v>
      </c>
      <c r="G65">
        <v>49719051</v>
      </c>
      <c r="H65">
        <v>8.73</v>
      </c>
      <c r="I65">
        <v>8839903</v>
      </c>
      <c r="J65">
        <v>11.08</v>
      </c>
      <c r="K65">
        <v>8178468</v>
      </c>
      <c r="L65">
        <v>11.51</v>
      </c>
      <c r="AF65">
        <v>2</v>
      </c>
      <c r="AH65">
        <v>20</v>
      </c>
      <c r="AI65" t="s">
        <v>23</v>
      </c>
      <c r="AJ65">
        <v>20290</v>
      </c>
      <c r="AK65">
        <v>5.54</v>
      </c>
      <c r="AL65">
        <v>8259611</v>
      </c>
      <c r="AM65">
        <v>7.98</v>
      </c>
      <c r="AN65">
        <v>48690547</v>
      </c>
      <c r="AO65">
        <v>8.68</v>
      </c>
      <c r="AP65">
        <v>8367064</v>
      </c>
      <c r="AQ65">
        <v>11.05</v>
      </c>
      <c r="AR65">
        <v>8496137</v>
      </c>
      <c r="AS65">
        <v>11.5</v>
      </c>
      <c r="AT65">
        <f>SUM(AJ65,AL65,AN65,AP65,AR65)</f>
        <v>73833649</v>
      </c>
    </row>
    <row r="66" spans="1:49">
      <c r="A66">
        <v>20</v>
      </c>
      <c r="B66" t="s">
        <v>33</v>
      </c>
      <c r="C66">
        <v>10907</v>
      </c>
      <c r="D66">
        <v>5.47</v>
      </c>
      <c r="E66">
        <v>8538400</v>
      </c>
      <c r="F66">
        <v>8.01</v>
      </c>
      <c r="G66">
        <v>49596705</v>
      </c>
      <c r="H66">
        <v>8.73</v>
      </c>
      <c r="I66">
        <v>8792679</v>
      </c>
      <c r="J66">
        <v>11.08</v>
      </c>
      <c r="K66">
        <v>8152058</v>
      </c>
      <c r="L66">
        <v>11.51</v>
      </c>
      <c r="AF66">
        <v>2.25</v>
      </c>
    </row>
    <row r="67" spans="1:49">
      <c r="AF67">
        <v>2.5</v>
      </c>
      <c r="AH67">
        <v>20</v>
      </c>
      <c r="AI67" t="s">
        <v>24</v>
      </c>
      <c r="AJ67">
        <v>10847</v>
      </c>
      <c r="AK67">
        <v>5.53</v>
      </c>
      <c r="AL67">
        <v>7946357</v>
      </c>
      <c r="AM67">
        <v>7.98</v>
      </c>
      <c r="AN67">
        <v>47611166</v>
      </c>
      <c r="AO67">
        <v>8.68</v>
      </c>
      <c r="AP67">
        <v>8280783</v>
      </c>
      <c r="AQ67">
        <v>11.05</v>
      </c>
      <c r="AR67">
        <v>8586470</v>
      </c>
      <c r="AS67">
        <v>11.5</v>
      </c>
      <c r="AT67">
        <f>SUM(AJ67,AL67,AN67,AP67,AR67)</f>
        <v>72435623</v>
      </c>
      <c r="AU67">
        <f>AVERAGE(AT67:AT70)</f>
        <v>72071585.25</v>
      </c>
      <c r="AV67">
        <f>(100/$AU$57)*($AU$57-AU67)</f>
        <v>4.2066026735346469</v>
      </c>
      <c r="AW67">
        <f>(100/AU62)*(AU62-AU67)</f>
        <v>2.6731299676825047</v>
      </c>
    </row>
    <row r="68" spans="1:49">
      <c r="A68">
        <v>20</v>
      </c>
      <c r="B68" t="s">
        <v>34</v>
      </c>
      <c r="C68">
        <v>10150</v>
      </c>
      <c r="D68">
        <v>5.43</v>
      </c>
      <c r="E68">
        <v>8544732</v>
      </c>
      <c r="F68">
        <v>8</v>
      </c>
      <c r="G68">
        <v>49584918</v>
      </c>
      <c r="H68">
        <v>8.7200000000000006</v>
      </c>
      <c r="I68">
        <v>8810395</v>
      </c>
      <c r="J68">
        <v>11.08</v>
      </c>
      <c r="K68">
        <v>8284050</v>
      </c>
      <c r="L68">
        <v>11.5</v>
      </c>
      <c r="AF68">
        <v>2.75</v>
      </c>
      <c r="AH68">
        <v>20</v>
      </c>
      <c r="AI68" t="s">
        <v>24</v>
      </c>
      <c r="AJ68">
        <v>17351</v>
      </c>
      <c r="AK68">
        <v>5.46</v>
      </c>
      <c r="AL68">
        <v>7848308</v>
      </c>
      <c r="AM68">
        <v>7.99</v>
      </c>
      <c r="AN68">
        <v>47242037</v>
      </c>
      <c r="AO68">
        <v>8.68</v>
      </c>
      <c r="AP68">
        <v>8242474</v>
      </c>
      <c r="AQ68">
        <v>11.06</v>
      </c>
      <c r="AR68">
        <v>8507147</v>
      </c>
      <c r="AS68">
        <v>11.51</v>
      </c>
      <c r="AT68">
        <f>SUM(AJ68,AL68,AN68,AP68,AR68)</f>
        <v>71857317</v>
      </c>
    </row>
    <row r="69" spans="1:49">
      <c r="A69">
        <v>20</v>
      </c>
      <c r="B69" t="s">
        <v>34</v>
      </c>
      <c r="C69">
        <v>17789</v>
      </c>
      <c r="D69">
        <v>5.55</v>
      </c>
      <c r="E69">
        <v>8608451</v>
      </c>
      <c r="F69">
        <v>8</v>
      </c>
      <c r="G69">
        <v>49803303</v>
      </c>
      <c r="H69">
        <v>8.7100000000000009</v>
      </c>
      <c r="I69">
        <v>8796948</v>
      </c>
      <c r="J69">
        <v>11.08</v>
      </c>
      <c r="K69">
        <v>8422826</v>
      </c>
      <c r="L69">
        <v>11.5</v>
      </c>
      <c r="AF69">
        <v>3</v>
      </c>
      <c r="AH69">
        <v>20</v>
      </c>
      <c r="AI69" t="s">
        <v>24</v>
      </c>
      <c r="AJ69">
        <v>18823</v>
      </c>
      <c r="AK69">
        <v>5.46</v>
      </c>
      <c r="AL69">
        <v>7838801</v>
      </c>
      <c r="AM69">
        <v>7.99</v>
      </c>
      <c r="AN69">
        <v>47396487</v>
      </c>
      <c r="AO69">
        <v>8.69</v>
      </c>
      <c r="AP69">
        <v>8294695</v>
      </c>
      <c r="AQ69">
        <v>11.06</v>
      </c>
      <c r="AR69">
        <v>8462231</v>
      </c>
      <c r="AS69">
        <v>11.51</v>
      </c>
      <c r="AT69">
        <f>SUM(AJ69,AL69,AN69,AP69,AR69)</f>
        <v>72011037</v>
      </c>
    </row>
    <row r="70" spans="1:49">
      <c r="A70">
        <v>20</v>
      </c>
      <c r="B70" t="s">
        <v>34</v>
      </c>
      <c r="C70">
        <v>12554</v>
      </c>
      <c r="D70">
        <v>5.48</v>
      </c>
      <c r="E70">
        <v>8534445</v>
      </c>
      <c r="F70">
        <v>8</v>
      </c>
      <c r="G70">
        <v>49386622</v>
      </c>
      <c r="H70">
        <v>8.7200000000000006</v>
      </c>
      <c r="I70">
        <v>8707094</v>
      </c>
      <c r="J70">
        <v>11.08</v>
      </c>
      <c r="K70">
        <v>8331334</v>
      </c>
      <c r="L70">
        <v>11.5</v>
      </c>
      <c r="AF70">
        <v>3.25</v>
      </c>
      <c r="AH70">
        <v>20</v>
      </c>
      <c r="AI70" t="s">
        <v>24</v>
      </c>
      <c r="AJ70">
        <v>18625</v>
      </c>
      <c r="AK70">
        <v>5.46</v>
      </c>
      <c r="AL70">
        <v>7870503</v>
      </c>
      <c r="AM70">
        <v>8</v>
      </c>
      <c r="AN70">
        <v>47325412</v>
      </c>
      <c r="AO70">
        <v>8.69</v>
      </c>
      <c r="AP70">
        <v>8254905</v>
      </c>
      <c r="AQ70">
        <v>11.06</v>
      </c>
      <c r="AR70">
        <v>8512919</v>
      </c>
      <c r="AS70">
        <v>11.52</v>
      </c>
      <c r="AT70">
        <f>SUM(AJ70,AL70,AN70,AP70,AR70)</f>
        <v>71982364</v>
      </c>
    </row>
    <row r="71" spans="1:49">
      <c r="A71">
        <v>20</v>
      </c>
      <c r="B71" t="s">
        <v>34</v>
      </c>
      <c r="C71">
        <v>11852</v>
      </c>
      <c r="D71">
        <v>5.48</v>
      </c>
      <c r="E71">
        <v>8563704</v>
      </c>
      <c r="F71">
        <v>8</v>
      </c>
      <c r="G71">
        <v>49470170</v>
      </c>
      <c r="H71">
        <v>8.7100000000000009</v>
      </c>
      <c r="I71">
        <v>8727934</v>
      </c>
      <c r="J71">
        <v>11.08</v>
      </c>
      <c r="K71">
        <v>8346656</v>
      </c>
      <c r="L71">
        <v>11.51</v>
      </c>
      <c r="AF71">
        <v>3.5</v>
      </c>
    </row>
    <row r="72" spans="1:49">
      <c r="AF72">
        <v>3.75</v>
      </c>
      <c r="AH72">
        <v>20</v>
      </c>
      <c r="AI72" t="s">
        <v>25</v>
      </c>
      <c r="AJ72">
        <v>19950</v>
      </c>
      <c r="AK72">
        <v>5.43</v>
      </c>
      <c r="AL72">
        <v>7717461</v>
      </c>
      <c r="AM72">
        <v>7.99</v>
      </c>
      <c r="AN72">
        <v>46718407</v>
      </c>
      <c r="AO72">
        <v>8.68</v>
      </c>
      <c r="AP72">
        <v>8361361</v>
      </c>
      <c r="AQ72">
        <v>11.06</v>
      </c>
      <c r="AR72">
        <v>8543544</v>
      </c>
      <c r="AS72">
        <v>11.51</v>
      </c>
      <c r="AT72">
        <f>SUM(AJ72,AL72,AN72,AP72,AR72)</f>
        <v>71360723</v>
      </c>
      <c r="AU72">
        <f>AVERAGE(AT72:AT75)</f>
        <v>71285098.25</v>
      </c>
      <c r="AV72">
        <f>(100/$AU$57)*($AU$57-AU72)</f>
        <v>5.2519558653891263</v>
      </c>
      <c r="AW72">
        <f>(100/AU67)*(AU67-AU72)</f>
        <v>1.0912580835732346</v>
      </c>
    </row>
    <row r="73" spans="1:49">
      <c r="A73">
        <v>20</v>
      </c>
      <c r="B73" t="s">
        <v>35</v>
      </c>
      <c r="C73">
        <v>10480</v>
      </c>
      <c r="D73">
        <v>5.63</v>
      </c>
      <c r="E73">
        <v>8494919</v>
      </c>
      <c r="F73">
        <v>8</v>
      </c>
      <c r="G73">
        <v>49199091</v>
      </c>
      <c r="H73">
        <v>8.7200000000000006</v>
      </c>
      <c r="I73">
        <v>8733541</v>
      </c>
      <c r="J73">
        <v>11.08</v>
      </c>
      <c r="K73">
        <v>8403043</v>
      </c>
      <c r="L73">
        <v>11.5</v>
      </c>
      <c r="AF73">
        <v>4</v>
      </c>
      <c r="AH73">
        <v>20</v>
      </c>
      <c r="AI73" t="s">
        <v>25</v>
      </c>
      <c r="AJ73">
        <v>20358</v>
      </c>
      <c r="AK73">
        <v>5.49</v>
      </c>
      <c r="AL73">
        <v>7676174</v>
      </c>
      <c r="AM73">
        <v>7.99</v>
      </c>
      <c r="AN73">
        <v>46592480</v>
      </c>
      <c r="AO73">
        <v>8.68</v>
      </c>
      <c r="AP73">
        <v>8295122</v>
      </c>
      <c r="AQ73">
        <v>11.06</v>
      </c>
      <c r="AR73">
        <v>8611164</v>
      </c>
      <c r="AS73">
        <v>11.51</v>
      </c>
      <c r="AT73">
        <f>SUM(AJ73,AL73,AN73,AP73,AR73)</f>
        <v>71195298</v>
      </c>
    </row>
    <row r="74" spans="1:49">
      <c r="A74">
        <v>20</v>
      </c>
      <c r="B74" t="s">
        <v>35</v>
      </c>
      <c r="C74">
        <v>24526</v>
      </c>
      <c r="D74">
        <v>5.57</v>
      </c>
      <c r="E74">
        <v>8500691</v>
      </c>
      <c r="F74">
        <v>8</v>
      </c>
      <c r="G74">
        <v>49274349</v>
      </c>
      <c r="H74">
        <v>8.7200000000000006</v>
      </c>
      <c r="I74">
        <v>8789429</v>
      </c>
      <c r="J74">
        <v>11.09</v>
      </c>
      <c r="K74">
        <v>8311285</v>
      </c>
      <c r="L74">
        <v>11.51</v>
      </c>
      <c r="AF74">
        <v>4.25</v>
      </c>
      <c r="AH74">
        <v>20</v>
      </c>
      <c r="AI74" t="s">
        <v>25</v>
      </c>
      <c r="AJ74">
        <v>0</v>
      </c>
      <c r="AK74">
        <v>0</v>
      </c>
      <c r="AL74">
        <v>7677769</v>
      </c>
      <c r="AM74">
        <v>7.98</v>
      </c>
      <c r="AN74">
        <v>46658694</v>
      </c>
      <c r="AO74">
        <v>8.67</v>
      </c>
      <c r="AP74">
        <v>8344732</v>
      </c>
      <c r="AQ74">
        <v>11.05</v>
      </c>
      <c r="AR74">
        <v>8568917</v>
      </c>
      <c r="AS74">
        <v>11.5</v>
      </c>
      <c r="AT74">
        <f>SUM(AJ74,AL74,AN74,AP74,AR74)</f>
        <v>71250112</v>
      </c>
    </row>
    <row r="75" spans="1:49">
      <c r="A75">
        <v>20</v>
      </c>
      <c r="B75" t="s">
        <v>35</v>
      </c>
      <c r="C75">
        <v>0</v>
      </c>
      <c r="D75">
        <v>0</v>
      </c>
      <c r="E75">
        <v>8470698</v>
      </c>
      <c r="F75">
        <v>8</v>
      </c>
      <c r="G75">
        <v>49245050</v>
      </c>
      <c r="H75">
        <v>8.7100000000000009</v>
      </c>
      <c r="I75">
        <v>8763453</v>
      </c>
      <c r="J75">
        <v>11.08</v>
      </c>
      <c r="K75">
        <v>8356282</v>
      </c>
      <c r="L75">
        <v>11.52</v>
      </c>
      <c r="AF75">
        <v>4.5</v>
      </c>
      <c r="AH75">
        <v>20</v>
      </c>
      <c r="AI75" t="s">
        <v>25</v>
      </c>
      <c r="AJ75">
        <v>16281</v>
      </c>
      <c r="AK75">
        <v>5.5</v>
      </c>
      <c r="AL75">
        <v>7684703</v>
      </c>
      <c r="AM75">
        <v>7.98</v>
      </c>
      <c r="AN75">
        <v>46713128</v>
      </c>
      <c r="AO75">
        <v>8.67</v>
      </c>
      <c r="AP75">
        <v>8331649</v>
      </c>
      <c r="AQ75">
        <v>11.05</v>
      </c>
      <c r="AR75">
        <v>8588499</v>
      </c>
      <c r="AS75">
        <v>11.5</v>
      </c>
      <c r="AT75">
        <f>SUM(AJ75,AL75,AN75,AP75,AR75)</f>
        <v>71334260</v>
      </c>
    </row>
    <row r="76" spans="1:49">
      <c r="A76">
        <v>20</v>
      </c>
      <c r="B76" t="s">
        <v>35</v>
      </c>
      <c r="C76">
        <v>15003</v>
      </c>
      <c r="D76">
        <v>5.56</v>
      </c>
      <c r="E76">
        <v>8538649</v>
      </c>
      <c r="F76">
        <v>8</v>
      </c>
      <c r="G76">
        <v>49391543</v>
      </c>
      <c r="H76">
        <v>8.7100000000000009</v>
      </c>
      <c r="I76">
        <v>8724163</v>
      </c>
      <c r="J76">
        <v>11.08</v>
      </c>
      <c r="K76">
        <v>8390936</v>
      </c>
      <c r="L76">
        <v>11.51</v>
      </c>
      <c r="AF76">
        <v>4.75</v>
      </c>
    </row>
    <row r="77" spans="1:49">
      <c r="AF77">
        <v>5</v>
      </c>
      <c r="AH77">
        <v>20</v>
      </c>
      <c r="AI77" t="s">
        <v>26</v>
      </c>
      <c r="AJ77">
        <v>0</v>
      </c>
      <c r="AK77">
        <v>0</v>
      </c>
      <c r="AL77">
        <v>7375892</v>
      </c>
      <c r="AM77">
        <v>7.97</v>
      </c>
      <c r="AN77">
        <v>45239942</v>
      </c>
      <c r="AO77">
        <v>8.67</v>
      </c>
      <c r="AP77">
        <v>8265072</v>
      </c>
      <c r="AQ77">
        <v>11.05</v>
      </c>
      <c r="AR77">
        <v>8561111</v>
      </c>
      <c r="AS77">
        <v>11.5</v>
      </c>
      <c r="AT77">
        <f>SUM(AJ77,AL77,AN77,AP77,AR77)</f>
        <v>69442017</v>
      </c>
      <c r="AU77">
        <f>AVERAGE(AT77:AT80)</f>
        <v>69145634.5</v>
      </c>
      <c r="AV77">
        <f>(100/$AU$57)*($AU$57-AU77)</f>
        <v>8.0956077756170828</v>
      </c>
      <c r="AW77">
        <f>(100/AU72)*(AU72-AU77)</f>
        <v>3.001277689899235</v>
      </c>
    </row>
    <row r="78" spans="1:49">
      <c r="A78">
        <v>20</v>
      </c>
      <c r="B78" t="s">
        <v>36</v>
      </c>
      <c r="C78">
        <v>17811</v>
      </c>
      <c r="D78">
        <v>5.63</v>
      </c>
      <c r="E78">
        <v>8569709</v>
      </c>
      <c r="F78">
        <v>8</v>
      </c>
      <c r="G78">
        <v>49510988</v>
      </c>
      <c r="H78">
        <v>8.7100000000000009</v>
      </c>
      <c r="I78">
        <v>8900736</v>
      </c>
      <c r="J78">
        <v>11.08</v>
      </c>
      <c r="K78">
        <v>8566276</v>
      </c>
      <c r="L78">
        <v>11.5</v>
      </c>
      <c r="AF78">
        <v>5.25</v>
      </c>
      <c r="AH78">
        <v>20</v>
      </c>
      <c r="AI78" t="s">
        <v>26</v>
      </c>
      <c r="AJ78">
        <v>0</v>
      </c>
      <c r="AK78">
        <v>0</v>
      </c>
      <c r="AL78">
        <v>7312355</v>
      </c>
      <c r="AM78">
        <v>7.98</v>
      </c>
      <c r="AN78">
        <v>45031117</v>
      </c>
      <c r="AO78">
        <v>8.67</v>
      </c>
      <c r="AP78">
        <v>8281823</v>
      </c>
      <c r="AQ78">
        <v>11.05</v>
      </c>
      <c r="AR78">
        <v>8421456</v>
      </c>
      <c r="AS78">
        <v>11.5</v>
      </c>
      <c r="AT78">
        <f>SUM(AJ78,AL78,AN78,AP78,AR78)</f>
        <v>69046751</v>
      </c>
    </row>
    <row r="79" spans="1:49">
      <c r="A79">
        <v>20</v>
      </c>
      <c r="B79" t="s">
        <v>36</v>
      </c>
      <c r="C79">
        <v>24455</v>
      </c>
      <c r="D79">
        <v>5.43</v>
      </c>
      <c r="E79">
        <v>8513808</v>
      </c>
      <c r="F79">
        <v>8</v>
      </c>
      <c r="G79">
        <v>49363354</v>
      </c>
      <c r="H79">
        <v>8.6999999999999993</v>
      </c>
      <c r="I79">
        <v>8879317</v>
      </c>
      <c r="J79">
        <v>11.09</v>
      </c>
      <c r="K79">
        <v>8595357</v>
      </c>
      <c r="L79">
        <v>11.5</v>
      </c>
      <c r="AF79">
        <v>5.5</v>
      </c>
      <c r="AH79">
        <v>20</v>
      </c>
      <c r="AI79" t="s">
        <v>26</v>
      </c>
      <c r="AJ79">
        <v>0</v>
      </c>
      <c r="AK79">
        <v>0</v>
      </c>
      <c r="AL79">
        <v>7331245</v>
      </c>
      <c r="AM79">
        <v>7.98</v>
      </c>
      <c r="AN79">
        <v>45208178</v>
      </c>
      <c r="AO79">
        <v>8.67</v>
      </c>
      <c r="AP79">
        <v>8282776</v>
      </c>
      <c r="AQ79">
        <v>11.05</v>
      </c>
      <c r="AR79">
        <v>8510747</v>
      </c>
      <c r="AS79">
        <v>11.51</v>
      </c>
      <c r="AT79">
        <f>SUM(AJ79,AL79,AN79,AP79,AR79)</f>
        <v>69332946</v>
      </c>
    </row>
    <row r="80" spans="1:49">
      <c r="A80">
        <v>20</v>
      </c>
      <c r="B80" t="s">
        <v>36</v>
      </c>
      <c r="C80">
        <v>19712</v>
      </c>
      <c r="D80">
        <v>5.61</v>
      </c>
      <c r="E80">
        <v>8530693</v>
      </c>
      <c r="F80">
        <v>7.99</v>
      </c>
      <c r="G80">
        <v>49292307</v>
      </c>
      <c r="H80">
        <v>8.6999999999999993</v>
      </c>
      <c r="I80">
        <v>8935804</v>
      </c>
      <c r="J80">
        <v>11.08</v>
      </c>
      <c r="K80">
        <v>8531992</v>
      </c>
      <c r="L80">
        <v>11.5</v>
      </c>
      <c r="AF80">
        <v>5.75</v>
      </c>
      <c r="AH80">
        <v>20</v>
      </c>
      <c r="AI80" t="s">
        <v>26</v>
      </c>
      <c r="AJ80">
        <v>0</v>
      </c>
      <c r="AK80">
        <v>0</v>
      </c>
      <c r="AL80">
        <v>7260536</v>
      </c>
      <c r="AM80">
        <v>7.99</v>
      </c>
      <c r="AN80">
        <v>44832214</v>
      </c>
      <c r="AO80">
        <v>8.68</v>
      </c>
      <c r="AP80">
        <v>8229374</v>
      </c>
      <c r="AQ80">
        <v>11.06</v>
      </c>
      <c r="AR80">
        <v>8438700</v>
      </c>
      <c r="AS80">
        <v>11.52</v>
      </c>
      <c r="AT80">
        <f>SUM(AJ80,AL80,AN80,AP80,AR80)</f>
        <v>68760824</v>
      </c>
    </row>
    <row r="81" spans="1:49">
      <c r="A81">
        <v>20</v>
      </c>
      <c r="B81" t="s">
        <v>36</v>
      </c>
      <c r="C81">
        <v>12711</v>
      </c>
      <c r="D81">
        <v>5.63</v>
      </c>
      <c r="E81">
        <v>8567342</v>
      </c>
      <c r="F81">
        <v>8</v>
      </c>
      <c r="G81">
        <v>49420459</v>
      </c>
      <c r="H81">
        <v>8.6999999999999993</v>
      </c>
      <c r="I81">
        <v>8914358</v>
      </c>
      <c r="J81">
        <v>11.07</v>
      </c>
      <c r="K81">
        <v>8623275</v>
      </c>
      <c r="L81">
        <v>11.5</v>
      </c>
      <c r="AF81">
        <v>6</v>
      </c>
    </row>
    <row r="82" spans="1:49">
      <c r="AF82">
        <v>6.25</v>
      </c>
      <c r="AH82">
        <v>20</v>
      </c>
      <c r="AI82" t="s">
        <v>27</v>
      </c>
      <c r="AJ82">
        <v>0</v>
      </c>
      <c r="AK82">
        <v>0</v>
      </c>
      <c r="AL82">
        <v>6989239</v>
      </c>
      <c r="AM82">
        <v>7.99</v>
      </c>
      <c r="AN82">
        <v>43691292</v>
      </c>
      <c r="AO82">
        <v>8.68</v>
      </c>
      <c r="AP82">
        <v>8218377</v>
      </c>
      <c r="AQ82">
        <v>11.07</v>
      </c>
      <c r="AR82">
        <v>8557677</v>
      </c>
      <c r="AS82">
        <v>11.51</v>
      </c>
      <c r="AT82">
        <f>SUM(AJ82,AL82,AN82,AP82,AR82)</f>
        <v>67456585</v>
      </c>
      <c r="AU82">
        <f>AVERAGE(AT82:AT85)</f>
        <v>67096733.75</v>
      </c>
      <c r="AV82">
        <f>(100/$AU$57)*($AU$57-AU82)</f>
        <v>10.818888565770688</v>
      </c>
      <c r="AW82">
        <f>(100/AU77)*(AU77-AU82)</f>
        <v>2.9631671830272959</v>
      </c>
    </row>
    <row r="83" spans="1:49">
      <c r="A83">
        <v>20</v>
      </c>
      <c r="B83" t="s">
        <v>37</v>
      </c>
      <c r="C83">
        <v>18945</v>
      </c>
      <c r="D83">
        <v>5.51</v>
      </c>
      <c r="E83">
        <v>8371731</v>
      </c>
      <c r="F83">
        <v>7.99</v>
      </c>
      <c r="G83">
        <v>48175550</v>
      </c>
      <c r="H83">
        <v>8.7100000000000009</v>
      </c>
      <c r="I83">
        <v>8770876</v>
      </c>
      <c r="J83">
        <v>11.07</v>
      </c>
      <c r="K83">
        <v>8359793</v>
      </c>
      <c r="L83">
        <v>11.49</v>
      </c>
      <c r="AF83">
        <v>6.5</v>
      </c>
      <c r="AH83">
        <v>20</v>
      </c>
      <c r="AI83" t="s">
        <v>27</v>
      </c>
      <c r="AJ83">
        <v>14000</v>
      </c>
      <c r="AK83">
        <v>5.54</v>
      </c>
      <c r="AL83">
        <v>6973444</v>
      </c>
      <c r="AM83">
        <v>7.98</v>
      </c>
      <c r="AN83">
        <v>43366028</v>
      </c>
      <c r="AO83">
        <v>8.68</v>
      </c>
      <c r="AP83">
        <v>8136611</v>
      </c>
      <c r="AQ83">
        <v>11.06</v>
      </c>
      <c r="AR83">
        <v>8534309</v>
      </c>
      <c r="AS83">
        <v>11.51</v>
      </c>
      <c r="AT83">
        <f>SUM(AJ83,AL83,AN83,AP83,AR83)</f>
        <v>67024392</v>
      </c>
    </row>
    <row r="84" spans="1:49">
      <c r="A84">
        <v>20</v>
      </c>
      <c r="B84" t="s">
        <v>37</v>
      </c>
      <c r="C84">
        <v>18823</v>
      </c>
      <c r="D84">
        <v>5.37</v>
      </c>
      <c r="E84">
        <v>8323511</v>
      </c>
      <c r="F84">
        <v>7.99</v>
      </c>
      <c r="G84">
        <v>47943869</v>
      </c>
      <c r="H84">
        <v>8.6999999999999993</v>
      </c>
      <c r="I84">
        <v>8693698</v>
      </c>
      <c r="J84">
        <v>11.08</v>
      </c>
      <c r="K84">
        <v>8339454</v>
      </c>
      <c r="L84">
        <v>11.5</v>
      </c>
      <c r="AF84">
        <v>6.75</v>
      </c>
      <c r="AH84">
        <v>20</v>
      </c>
      <c r="AI84" t="s">
        <v>27</v>
      </c>
      <c r="AJ84">
        <v>0</v>
      </c>
      <c r="AK84">
        <v>0</v>
      </c>
      <c r="AL84">
        <v>6918944</v>
      </c>
      <c r="AM84">
        <v>7.99</v>
      </c>
      <c r="AN84">
        <v>43328604</v>
      </c>
      <c r="AO84">
        <v>8.67</v>
      </c>
      <c r="AP84">
        <v>8177792</v>
      </c>
      <c r="AQ84">
        <v>11.06</v>
      </c>
      <c r="AR84">
        <v>8408990</v>
      </c>
      <c r="AS84">
        <v>11.51</v>
      </c>
      <c r="AT84">
        <f>SUM(AJ84,AL84,AN84,AP84,AR84)</f>
        <v>66834330</v>
      </c>
    </row>
    <row r="85" spans="1:49">
      <c r="A85">
        <v>20</v>
      </c>
      <c r="B85" t="s">
        <v>37</v>
      </c>
      <c r="C85">
        <v>19036</v>
      </c>
      <c r="D85">
        <v>5.55</v>
      </c>
      <c r="E85">
        <v>8356850</v>
      </c>
      <c r="F85">
        <v>7.99</v>
      </c>
      <c r="G85">
        <v>48162666</v>
      </c>
      <c r="H85">
        <v>8.6999999999999993</v>
      </c>
      <c r="I85">
        <v>8660400</v>
      </c>
      <c r="J85">
        <v>11.09</v>
      </c>
      <c r="K85">
        <v>8473637</v>
      </c>
      <c r="L85">
        <v>11.5</v>
      </c>
      <c r="AF85">
        <v>7</v>
      </c>
      <c r="AH85">
        <v>20</v>
      </c>
      <c r="AI85" t="s">
        <v>27</v>
      </c>
      <c r="AJ85">
        <v>11432</v>
      </c>
      <c r="AK85">
        <v>5.53</v>
      </c>
      <c r="AL85">
        <v>6904663</v>
      </c>
      <c r="AM85">
        <v>7.98</v>
      </c>
      <c r="AN85">
        <v>43411705</v>
      </c>
      <c r="AO85">
        <v>8.67</v>
      </c>
      <c r="AP85">
        <v>8120822</v>
      </c>
      <c r="AQ85">
        <v>11.05</v>
      </c>
      <c r="AR85">
        <v>8623006</v>
      </c>
      <c r="AS85">
        <v>11.5</v>
      </c>
      <c r="AT85">
        <f>SUM(AJ85,AL85,AN85,AP85,AR85)</f>
        <v>67071628</v>
      </c>
    </row>
    <row r="86" spans="1:49">
      <c r="A86">
        <v>20</v>
      </c>
      <c r="B86" t="s">
        <v>37</v>
      </c>
      <c r="C86">
        <v>0</v>
      </c>
      <c r="D86">
        <v>0</v>
      </c>
      <c r="E86">
        <v>8291810</v>
      </c>
      <c r="F86">
        <v>8</v>
      </c>
      <c r="G86">
        <v>48108132</v>
      </c>
      <c r="H86">
        <v>8.6999999999999993</v>
      </c>
      <c r="I86">
        <v>8653274</v>
      </c>
      <c r="J86">
        <v>11.08</v>
      </c>
      <c r="K86">
        <v>8464245</v>
      </c>
      <c r="L86">
        <v>11.51</v>
      </c>
      <c r="AF86">
        <v>7.25</v>
      </c>
    </row>
    <row r="87" spans="1:49">
      <c r="AF87">
        <v>7.5</v>
      </c>
      <c r="AH87">
        <v>20</v>
      </c>
      <c r="AI87" t="s">
        <v>28</v>
      </c>
      <c r="AJ87">
        <v>0</v>
      </c>
      <c r="AK87">
        <v>0</v>
      </c>
      <c r="AL87">
        <v>6638475</v>
      </c>
      <c r="AM87">
        <v>7.98</v>
      </c>
      <c r="AN87">
        <v>42456103</v>
      </c>
      <c r="AO87">
        <v>8.67</v>
      </c>
      <c r="AP87">
        <v>8278760</v>
      </c>
      <c r="AQ87">
        <v>11.05</v>
      </c>
      <c r="AR87">
        <v>8710588</v>
      </c>
      <c r="AS87">
        <v>11.51</v>
      </c>
      <c r="AT87">
        <f>SUM(AJ87,AL87,AN87,AP87,AR87)</f>
        <v>66083926</v>
      </c>
      <c r="AU87">
        <f>AVERAGE(AT87:AT90)</f>
        <v>66444976</v>
      </c>
      <c r="AV87">
        <f>(100/$AU$57)*($AU$57-AU87)</f>
        <v>11.685167403537102</v>
      </c>
      <c r="AW87">
        <f>(100/AU82)*(AU82-AU87)</f>
        <v>0.9713703090651562</v>
      </c>
    </row>
    <row r="88" spans="1:49">
      <c r="A88">
        <v>20</v>
      </c>
      <c r="B88" t="s">
        <v>38</v>
      </c>
      <c r="C88">
        <v>17565</v>
      </c>
      <c r="D88">
        <v>5.52</v>
      </c>
      <c r="E88">
        <v>8215521</v>
      </c>
      <c r="F88">
        <v>8</v>
      </c>
      <c r="G88">
        <v>47708745</v>
      </c>
      <c r="H88">
        <v>8.6999999999999993</v>
      </c>
      <c r="I88">
        <v>8716924</v>
      </c>
      <c r="J88">
        <v>11.09</v>
      </c>
      <c r="K88">
        <v>8366897</v>
      </c>
      <c r="L88">
        <v>11.5</v>
      </c>
      <c r="AF88">
        <v>7.75</v>
      </c>
      <c r="AH88">
        <v>20</v>
      </c>
      <c r="AI88" t="s">
        <v>28</v>
      </c>
      <c r="AJ88">
        <v>0</v>
      </c>
      <c r="AK88">
        <v>0</v>
      </c>
      <c r="AL88">
        <v>6631187</v>
      </c>
      <c r="AM88">
        <v>7.98</v>
      </c>
      <c r="AN88">
        <v>42486578</v>
      </c>
      <c r="AO88">
        <v>8.66</v>
      </c>
      <c r="AP88">
        <v>8312684</v>
      </c>
      <c r="AQ88">
        <v>11.05</v>
      </c>
      <c r="AR88">
        <v>8675852</v>
      </c>
      <c r="AS88">
        <v>11.5</v>
      </c>
      <c r="AT88">
        <f>SUM(AJ88,AL88,AN88,AP88,AR88)</f>
        <v>66106301</v>
      </c>
    </row>
    <row r="89" spans="1:49">
      <c r="A89">
        <v>20</v>
      </c>
      <c r="B89" t="s">
        <v>38</v>
      </c>
      <c r="C89">
        <v>12783</v>
      </c>
      <c r="D89">
        <v>5.64</v>
      </c>
      <c r="E89">
        <v>8186936</v>
      </c>
      <c r="F89">
        <v>8</v>
      </c>
      <c r="G89">
        <v>47698650</v>
      </c>
      <c r="H89">
        <v>8.7100000000000009</v>
      </c>
      <c r="I89">
        <v>8734047</v>
      </c>
      <c r="J89">
        <v>11.09</v>
      </c>
      <c r="K89">
        <v>8348232</v>
      </c>
      <c r="L89">
        <v>11.5</v>
      </c>
      <c r="AF89">
        <v>8</v>
      </c>
      <c r="AH89">
        <v>20</v>
      </c>
      <c r="AI89" t="s">
        <v>28</v>
      </c>
      <c r="AJ89">
        <v>0</v>
      </c>
      <c r="AK89">
        <v>0</v>
      </c>
      <c r="AL89">
        <v>6614928</v>
      </c>
      <c r="AM89">
        <v>7.98</v>
      </c>
      <c r="AN89">
        <v>42592189</v>
      </c>
      <c r="AO89">
        <v>8.67</v>
      </c>
      <c r="AP89">
        <v>8300641</v>
      </c>
      <c r="AQ89">
        <v>11.06</v>
      </c>
      <c r="AR89">
        <v>8727977</v>
      </c>
      <c r="AS89">
        <v>11.51</v>
      </c>
      <c r="AT89">
        <f>SUM(AJ89,AL89,AN89,AP89,AR89)</f>
        <v>66235735</v>
      </c>
    </row>
    <row r="90" spans="1:49">
      <c r="A90">
        <v>20</v>
      </c>
      <c r="B90" t="s">
        <v>38</v>
      </c>
      <c r="C90">
        <v>16585</v>
      </c>
      <c r="D90">
        <v>5.54</v>
      </c>
      <c r="E90">
        <v>8217288</v>
      </c>
      <c r="F90">
        <v>7.99</v>
      </c>
      <c r="G90">
        <v>47815548</v>
      </c>
      <c r="H90">
        <v>8.6999999999999993</v>
      </c>
      <c r="I90">
        <v>8705339</v>
      </c>
      <c r="J90">
        <v>11.08</v>
      </c>
      <c r="K90">
        <v>8433799</v>
      </c>
      <c r="L90">
        <v>11.51</v>
      </c>
      <c r="AF90">
        <v>8.25</v>
      </c>
      <c r="AH90">
        <v>20</v>
      </c>
      <c r="AI90" t="s">
        <v>28</v>
      </c>
      <c r="AJ90">
        <v>0</v>
      </c>
      <c r="AK90">
        <v>0</v>
      </c>
      <c r="AL90">
        <v>6710936</v>
      </c>
      <c r="AM90">
        <v>7.98</v>
      </c>
      <c r="AN90">
        <v>43322480</v>
      </c>
      <c r="AO90">
        <v>8.67</v>
      </c>
      <c r="AP90">
        <v>8427089</v>
      </c>
      <c r="AQ90">
        <v>11.06</v>
      </c>
      <c r="AR90">
        <v>8893437</v>
      </c>
      <c r="AS90">
        <v>11.5</v>
      </c>
      <c r="AT90">
        <f>SUM(AJ90,AL90,AN90,AP90,AR90)</f>
        <v>67353942</v>
      </c>
    </row>
    <row r="91" spans="1:49">
      <c r="A91">
        <v>20</v>
      </c>
      <c r="B91" t="s">
        <v>38</v>
      </c>
      <c r="C91">
        <v>0</v>
      </c>
      <c r="D91">
        <v>0</v>
      </c>
      <c r="E91">
        <v>8032630</v>
      </c>
      <c r="F91">
        <v>8</v>
      </c>
      <c r="G91">
        <v>47282060</v>
      </c>
      <c r="H91">
        <v>8.6999999999999993</v>
      </c>
      <c r="I91">
        <v>8509444</v>
      </c>
      <c r="J91">
        <v>11.07</v>
      </c>
      <c r="K91">
        <v>8445592</v>
      </c>
      <c r="L91">
        <v>11.51</v>
      </c>
      <c r="AF91">
        <v>8.5</v>
      </c>
    </row>
    <row r="92" spans="1:49">
      <c r="AF92">
        <v>8.75</v>
      </c>
      <c r="AH92">
        <v>20</v>
      </c>
      <c r="AI92" t="s">
        <v>29</v>
      </c>
      <c r="AJ92">
        <v>0</v>
      </c>
      <c r="AK92">
        <v>0</v>
      </c>
      <c r="AL92">
        <v>5872315</v>
      </c>
      <c r="AM92">
        <v>7.99</v>
      </c>
      <c r="AN92">
        <v>38751823</v>
      </c>
      <c r="AO92">
        <v>8.68</v>
      </c>
      <c r="AP92">
        <v>7929973</v>
      </c>
      <c r="AQ92">
        <v>11.06</v>
      </c>
      <c r="AR92">
        <v>8181544</v>
      </c>
      <c r="AS92">
        <v>11.51</v>
      </c>
      <c r="AT92">
        <f>SUM(AJ92,AL92,AN92,AP92,AR92)</f>
        <v>60735655</v>
      </c>
      <c r="AU92">
        <f>AVERAGE(AT92:AT95)</f>
        <v>62030956.5</v>
      </c>
      <c r="AV92">
        <f>(100/$AU$57)*($AU$57-AU92)</f>
        <v>17.552027724474279</v>
      </c>
      <c r="AW92">
        <f>(100/AU87)*(AU87-AU92)</f>
        <v>6.6431200155749925</v>
      </c>
    </row>
    <row r="93" spans="1:49">
      <c r="A93">
        <v>20</v>
      </c>
      <c r="B93" t="s">
        <v>39</v>
      </c>
      <c r="C93">
        <v>17077</v>
      </c>
      <c r="D93">
        <v>5.44</v>
      </c>
      <c r="E93">
        <v>8083122</v>
      </c>
      <c r="F93">
        <v>8</v>
      </c>
      <c r="G93">
        <v>47149874</v>
      </c>
      <c r="H93">
        <v>8.69</v>
      </c>
      <c r="I93">
        <v>8654530</v>
      </c>
      <c r="J93">
        <v>11.08</v>
      </c>
      <c r="K93">
        <v>8436086</v>
      </c>
      <c r="L93">
        <v>11.5</v>
      </c>
      <c r="AF93">
        <v>9</v>
      </c>
      <c r="AH93">
        <v>20</v>
      </c>
      <c r="AI93" t="s">
        <v>29</v>
      </c>
      <c r="AJ93">
        <v>0</v>
      </c>
      <c r="AK93">
        <v>0</v>
      </c>
      <c r="AL93">
        <v>6069440</v>
      </c>
      <c r="AM93">
        <v>7.99</v>
      </c>
      <c r="AN93">
        <v>39856887</v>
      </c>
      <c r="AO93">
        <v>8.68</v>
      </c>
      <c r="AP93">
        <v>8076321</v>
      </c>
      <c r="AQ93">
        <v>11.07</v>
      </c>
      <c r="AR93">
        <v>8501329</v>
      </c>
      <c r="AS93">
        <v>11.52</v>
      </c>
      <c r="AT93">
        <f>SUM(AJ93,AL93,AN93,AP93,AR93)</f>
        <v>62503977</v>
      </c>
    </row>
    <row r="94" spans="1:49">
      <c r="A94">
        <v>20</v>
      </c>
      <c r="B94" t="s">
        <v>39</v>
      </c>
      <c r="C94">
        <v>0</v>
      </c>
      <c r="D94">
        <v>0</v>
      </c>
      <c r="E94">
        <v>8135952</v>
      </c>
      <c r="F94">
        <v>7.99</v>
      </c>
      <c r="G94">
        <v>47229566</v>
      </c>
      <c r="H94">
        <v>8.69</v>
      </c>
      <c r="I94">
        <v>8607485</v>
      </c>
      <c r="J94">
        <v>11.08</v>
      </c>
      <c r="K94">
        <v>8487627</v>
      </c>
      <c r="L94">
        <v>11.5</v>
      </c>
      <c r="AH94">
        <v>20</v>
      </c>
      <c r="AI94" t="s">
        <v>29</v>
      </c>
      <c r="AJ94">
        <v>0</v>
      </c>
      <c r="AK94">
        <v>0</v>
      </c>
      <c r="AL94">
        <v>6065917</v>
      </c>
      <c r="AM94">
        <v>7.98</v>
      </c>
      <c r="AN94">
        <v>39726413</v>
      </c>
      <c r="AO94">
        <v>8.67</v>
      </c>
      <c r="AP94">
        <v>8070132</v>
      </c>
      <c r="AQ94">
        <v>11.06</v>
      </c>
      <c r="AR94">
        <v>8498651</v>
      </c>
      <c r="AS94">
        <v>11.51</v>
      </c>
      <c r="AT94">
        <f>SUM(AJ94,AL94,AN94,AP94,AR94)</f>
        <v>62361113</v>
      </c>
    </row>
    <row r="95" spans="1:49">
      <c r="A95">
        <v>20</v>
      </c>
      <c r="B95" t="s">
        <v>39</v>
      </c>
      <c r="C95">
        <v>12845</v>
      </c>
      <c r="D95">
        <v>5.69</v>
      </c>
      <c r="E95">
        <v>8148138</v>
      </c>
      <c r="F95">
        <v>7.99</v>
      </c>
      <c r="G95">
        <v>47360762</v>
      </c>
      <c r="H95">
        <v>8.69</v>
      </c>
      <c r="I95">
        <v>8643430</v>
      </c>
      <c r="J95">
        <v>11.08</v>
      </c>
      <c r="K95">
        <v>8552674</v>
      </c>
      <c r="L95">
        <v>11.5</v>
      </c>
      <c r="AH95">
        <v>20</v>
      </c>
      <c r="AI95" t="s">
        <v>29</v>
      </c>
      <c r="AJ95">
        <v>0</v>
      </c>
      <c r="AK95">
        <v>0</v>
      </c>
      <c r="AL95">
        <v>6056416</v>
      </c>
      <c r="AM95">
        <v>7.98</v>
      </c>
      <c r="AN95">
        <v>39840284</v>
      </c>
      <c r="AO95">
        <v>8.67</v>
      </c>
      <c r="AP95">
        <v>8113171</v>
      </c>
      <c r="AQ95">
        <v>11.06</v>
      </c>
      <c r="AR95">
        <v>8513210</v>
      </c>
      <c r="AS95">
        <v>11.5</v>
      </c>
      <c r="AT95">
        <f>SUM(AJ95,AL95,AN95,AP95,AR95)</f>
        <v>62523081</v>
      </c>
    </row>
    <row r="96" spans="1:49">
      <c r="A96">
        <v>20</v>
      </c>
      <c r="B96" t="s">
        <v>39</v>
      </c>
      <c r="C96">
        <v>0</v>
      </c>
      <c r="D96">
        <v>0</v>
      </c>
      <c r="E96">
        <v>8179131</v>
      </c>
      <c r="F96">
        <v>7.99</v>
      </c>
      <c r="G96">
        <v>47714721</v>
      </c>
      <c r="H96">
        <v>8.69</v>
      </c>
      <c r="I96">
        <v>8676228</v>
      </c>
      <c r="J96">
        <v>11.08</v>
      </c>
      <c r="K96">
        <v>8604856</v>
      </c>
      <c r="L96">
        <v>11.51</v>
      </c>
    </row>
    <row r="97" spans="1:49">
      <c r="AH97">
        <v>20</v>
      </c>
      <c r="AI97" t="s">
        <v>30</v>
      </c>
      <c r="AJ97">
        <v>0</v>
      </c>
      <c r="AK97">
        <v>0</v>
      </c>
      <c r="AL97">
        <v>5717145</v>
      </c>
      <c r="AM97">
        <v>7.97</v>
      </c>
      <c r="AN97">
        <v>38230577</v>
      </c>
      <c r="AO97">
        <v>8.67</v>
      </c>
      <c r="AP97">
        <v>8066675</v>
      </c>
      <c r="AQ97">
        <v>11.05</v>
      </c>
      <c r="AR97">
        <v>8663515</v>
      </c>
      <c r="AS97">
        <v>11.5</v>
      </c>
      <c r="AT97">
        <f>SUM(AJ97,AL97,AN97,AP97,AR97)</f>
        <v>60677912</v>
      </c>
      <c r="AU97">
        <f>AVERAGE(AT97:AT100)</f>
        <v>60670398</v>
      </c>
      <c r="AV97">
        <f>(100/$AU$57)*($AU$57-AU97)</f>
        <v>19.360403667979693</v>
      </c>
      <c r="AW97">
        <f>(100/AU92)*(AU92-AU97)</f>
        <v>2.1933540554061906</v>
      </c>
    </row>
    <row r="98" spans="1:49">
      <c r="A98">
        <v>20</v>
      </c>
      <c r="B98" t="s">
        <v>40</v>
      </c>
      <c r="C98">
        <v>14473</v>
      </c>
      <c r="D98">
        <v>5.56</v>
      </c>
      <c r="E98">
        <v>8041302</v>
      </c>
      <c r="F98">
        <v>7.99</v>
      </c>
      <c r="G98">
        <v>46819997</v>
      </c>
      <c r="H98">
        <v>8.69</v>
      </c>
      <c r="I98">
        <v>8685041</v>
      </c>
      <c r="J98">
        <v>11.09</v>
      </c>
      <c r="K98">
        <v>8546262</v>
      </c>
      <c r="L98">
        <v>11.5</v>
      </c>
      <c r="AH98">
        <v>20</v>
      </c>
      <c r="AI98" t="s">
        <v>30</v>
      </c>
      <c r="AJ98">
        <v>0</v>
      </c>
      <c r="AK98">
        <v>0</v>
      </c>
      <c r="AL98">
        <v>5677157</v>
      </c>
      <c r="AM98">
        <v>7.98</v>
      </c>
      <c r="AN98">
        <v>38044080</v>
      </c>
      <c r="AO98">
        <v>8.67</v>
      </c>
      <c r="AP98">
        <v>7996629</v>
      </c>
      <c r="AQ98">
        <v>11.05</v>
      </c>
      <c r="AR98">
        <v>8646630</v>
      </c>
      <c r="AS98">
        <v>11.5</v>
      </c>
      <c r="AT98">
        <f>SUM(AJ98,AL98,AN98,AP98,AR98)</f>
        <v>60364496</v>
      </c>
    </row>
    <row r="99" spans="1:49">
      <c r="A99">
        <v>20</v>
      </c>
      <c r="B99" t="s">
        <v>40</v>
      </c>
      <c r="C99">
        <v>18904</v>
      </c>
      <c r="D99">
        <v>5.52</v>
      </c>
      <c r="E99">
        <v>8056667</v>
      </c>
      <c r="F99">
        <v>7.99</v>
      </c>
      <c r="G99">
        <v>46910051</v>
      </c>
      <c r="H99">
        <v>8.69</v>
      </c>
      <c r="I99">
        <v>8603822</v>
      </c>
      <c r="J99">
        <v>11.09</v>
      </c>
      <c r="K99">
        <v>8632463</v>
      </c>
      <c r="L99">
        <v>11.51</v>
      </c>
      <c r="AH99">
        <v>20</v>
      </c>
      <c r="AI99" t="s">
        <v>30</v>
      </c>
      <c r="AJ99">
        <v>0</v>
      </c>
      <c r="AK99">
        <v>0</v>
      </c>
      <c r="AL99">
        <v>5686069</v>
      </c>
      <c r="AM99">
        <v>7.98</v>
      </c>
      <c r="AN99">
        <v>38432378</v>
      </c>
      <c r="AO99">
        <v>8.67</v>
      </c>
      <c r="AP99">
        <v>8096678</v>
      </c>
      <c r="AQ99">
        <v>11.06</v>
      </c>
      <c r="AR99">
        <v>8658438</v>
      </c>
      <c r="AS99">
        <v>11.51</v>
      </c>
      <c r="AT99">
        <f>SUM(AJ99,AL99,AN99,AP99,AR99)</f>
        <v>60873563</v>
      </c>
    </row>
    <row r="100" spans="1:49">
      <c r="A100">
        <v>20</v>
      </c>
      <c r="B100" t="s">
        <v>40</v>
      </c>
      <c r="C100">
        <v>13169</v>
      </c>
      <c r="D100">
        <v>5.52</v>
      </c>
      <c r="E100">
        <v>8047607</v>
      </c>
      <c r="F100">
        <v>7.99</v>
      </c>
      <c r="G100">
        <v>46917173</v>
      </c>
      <c r="H100">
        <v>8.69</v>
      </c>
      <c r="I100">
        <v>8653921</v>
      </c>
      <c r="J100">
        <v>11.08</v>
      </c>
      <c r="K100">
        <v>8608476</v>
      </c>
      <c r="L100">
        <v>11.5</v>
      </c>
      <c r="AH100">
        <v>20</v>
      </c>
      <c r="AI100" t="s">
        <v>30</v>
      </c>
      <c r="AJ100">
        <v>0</v>
      </c>
      <c r="AK100">
        <v>0</v>
      </c>
      <c r="AL100">
        <v>5673980</v>
      </c>
      <c r="AM100">
        <v>7.98</v>
      </c>
      <c r="AN100">
        <v>38327264</v>
      </c>
      <c r="AO100">
        <v>8.67</v>
      </c>
      <c r="AP100">
        <v>8064866</v>
      </c>
      <c r="AQ100">
        <v>11.06</v>
      </c>
      <c r="AR100">
        <v>8699511</v>
      </c>
      <c r="AS100">
        <v>11.51</v>
      </c>
      <c r="AT100">
        <f>SUM(AJ100,AL100,AN100,AP100,AR100)</f>
        <v>60765621</v>
      </c>
    </row>
    <row r="101" spans="1:49">
      <c r="A101">
        <v>20</v>
      </c>
      <c r="B101" t="s">
        <v>40</v>
      </c>
      <c r="C101">
        <v>14876</v>
      </c>
      <c r="D101">
        <v>5.6</v>
      </c>
      <c r="E101">
        <v>8084608</v>
      </c>
      <c r="F101">
        <v>7.99</v>
      </c>
      <c r="G101">
        <v>46913013</v>
      </c>
      <c r="H101">
        <v>8.69</v>
      </c>
      <c r="I101">
        <v>8705716</v>
      </c>
      <c r="J101">
        <v>11.08</v>
      </c>
      <c r="K101">
        <v>8607413</v>
      </c>
      <c r="L101">
        <v>11.5</v>
      </c>
    </row>
    <row r="102" spans="1:49">
      <c r="AH102">
        <v>20</v>
      </c>
      <c r="AI102" t="s">
        <v>31</v>
      </c>
      <c r="AJ102">
        <v>0</v>
      </c>
      <c r="AK102">
        <v>0</v>
      </c>
      <c r="AL102">
        <v>5521478</v>
      </c>
      <c r="AM102">
        <v>7.99</v>
      </c>
      <c r="AN102">
        <v>39868823</v>
      </c>
      <c r="AO102">
        <v>8.68</v>
      </c>
      <c r="AP102">
        <v>8135030</v>
      </c>
      <c r="AQ102">
        <v>11.07</v>
      </c>
      <c r="AR102">
        <v>8612972</v>
      </c>
      <c r="AS102">
        <v>11.51</v>
      </c>
      <c r="AT102">
        <f>SUM(AJ102,AL102,AN102,AP102,AR102)</f>
        <v>62138303</v>
      </c>
      <c r="AU102">
        <f>AVERAGE(AT102:AT105)</f>
        <v>61488296</v>
      </c>
      <c r="AV102">
        <f>(100/$AU$57)*($AU$57-AU102)</f>
        <v>18.273300785272927</v>
      </c>
      <c r="AW102">
        <f>(100/AU97)*(AU97-AU102)</f>
        <v>-1.3481006008894156</v>
      </c>
    </row>
    <row r="103" spans="1:49">
      <c r="A103">
        <v>20</v>
      </c>
      <c r="B103" t="s">
        <v>41</v>
      </c>
      <c r="C103">
        <v>15020</v>
      </c>
      <c r="D103">
        <v>5.48</v>
      </c>
      <c r="E103">
        <v>7980411</v>
      </c>
      <c r="F103">
        <v>7.99</v>
      </c>
      <c r="G103">
        <v>47140358</v>
      </c>
      <c r="H103">
        <v>8.68</v>
      </c>
      <c r="I103">
        <v>8642087</v>
      </c>
      <c r="J103">
        <v>11.08</v>
      </c>
      <c r="K103">
        <v>8616229</v>
      </c>
      <c r="L103">
        <v>11.49</v>
      </c>
      <c r="AH103">
        <v>20</v>
      </c>
      <c r="AI103" t="s">
        <v>31</v>
      </c>
      <c r="AJ103">
        <v>0</v>
      </c>
      <c r="AK103">
        <v>0</v>
      </c>
      <c r="AL103">
        <v>5385941</v>
      </c>
      <c r="AM103">
        <v>7.98</v>
      </c>
      <c r="AN103">
        <v>39051698</v>
      </c>
      <c r="AO103">
        <v>8.68</v>
      </c>
      <c r="AP103">
        <v>8029133</v>
      </c>
      <c r="AQ103">
        <v>11.07</v>
      </c>
      <c r="AR103">
        <v>8338969</v>
      </c>
      <c r="AS103">
        <v>11.51</v>
      </c>
      <c r="AT103">
        <f>SUM(AJ103,AL103,AN103,AP103,AR103)</f>
        <v>60805741</v>
      </c>
    </row>
    <row r="104" spans="1:49">
      <c r="A104">
        <v>20</v>
      </c>
      <c r="B104" t="s">
        <v>41</v>
      </c>
      <c r="C104">
        <v>17559</v>
      </c>
      <c r="D104">
        <v>5.48</v>
      </c>
      <c r="E104">
        <v>7912068</v>
      </c>
      <c r="F104">
        <v>7.98</v>
      </c>
      <c r="G104">
        <v>46866152</v>
      </c>
      <c r="H104">
        <v>8.68</v>
      </c>
      <c r="I104">
        <v>8593724</v>
      </c>
      <c r="J104">
        <v>11.07</v>
      </c>
      <c r="K104">
        <v>8554094</v>
      </c>
      <c r="L104">
        <v>11.5</v>
      </c>
      <c r="AH104">
        <v>20</v>
      </c>
      <c r="AI104" t="s">
        <v>31</v>
      </c>
      <c r="AJ104">
        <v>0</v>
      </c>
      <c r="AK104">
        <v>0</v>
      </c>
      <c r="AL104">
        <v>5415879</v>
      </c>
      <c r="AM104">
        <v>7.99</v>
      </c>
      <c r="AN104">
        <v>39339092</v>
      </c>
      <c r="AO104">
        <v>8.68</v>
      </c>
      <c r="AP104">
        <v>7967068</v>
      </c>
      <c r="AQ104">
        <v>11.07</v>
      </c>
      <c r="AR104">
        <v>8540051</v>
      </c>
      <c r="AS104">
        <v>11.52</v>
      </c>
      <c r="AT104">
        <f>SUM(AJ104,AL104,AN104,AP104,AR104)</f>
        <v>61262090</v>
      </c>
    </row>
    <row r="105" spans="1:49">
      <c r="A105">
        <v>20</v>
      </c>
      <c r="B105" t="s">
        <v>41</v>
      </c>
      <c r="C105">
        <v>16768</v>
      </c>
      <c r="D105">
        <v>5.66</v>
      </c>
      <c r="E105">
        <v>7884537</v>
      </c>
      <c r="F105">
        <v>7.98</v>
      </c>
      <c r="G105">
        <v>46815911</v>
      </c>
      <c r="H105">
        <v>8.68</v>
      </c>
      <c r="I105">
        <v>8503718</v>
      </c>
      <c r="J105">
        <v>11.07</v>
      </c>
      <c r="K105">
        <v>8618614</v>
      </c>
      <c r="L105">
        <v>11.5</v>
      </c>
      <c r="AH105">
        <v>20</v>
      </c>
      <c r="AI105" t="s">
        <v>31</v>
      </c>
      <c r="AJ105">
        <v>0</v>
      </c>
      <c r="AK105">
        <v>0</v>
      </c>
      <c r="AL105">
        <v>5449310</v>
      </c>
      <c r="AM105">
        <v>7.98</v>
      </c>
      <c r="AN105">
        <v>39638964</v>
      </c>
      <c r="AO105">
        <v>8.68</v>
      </c>
      <c r="AP105">
        <v>8073754</v>
      </c>
      <c r="AQ105">
        <v>11.06</v>
      </c>
      <c r="AR105">
        <v>8585022</v>
      </c>
      <c r="AS105">
        <v>11.51</v>
      </c>
      <c r="AT105">
        <f>SUM(AJ105,AL105,AN105,AP105,AR105)</f>
        <v>61747050</v>
      </c>
    </row>
    <row r="106" spans="1:49">
      <c r="A106">
        <v>20</v>
      </c>
      <c r="B106" t="s">
        <v>41</v>
      </c>
      <c r="C106">
        <v>0</v>
      </c>
      <c r="D106">
        <v>0</v>
      </c>
      <c r="E106">
        <v>7888635</v>
      </c>
      <c r="F106">
        <v>7.98</v>
      </c>
      <c r="G106">
        <v>46840577</v>
      </c>
      <c r="H106">
        <v>8.68</v>
      </c>
      <c r="I106">
        <v>8564006</v>
      </c>
      <c r="J106">
        <v>11.07</v>
      </c>
      <c r="K106">
        <v>8608237</v>
      </c>
      <c r="L106">
        <v>11.5</v>
      </c>
      <c r="AI106" s="1" t="s">
        <v>5</v>
      </c>
      <c r="AJ106">
        <f>AVERAGE(AJ57:AJ60,AJ62:AJ65,AJ67:AJ70,AJ72:AJ73,AJ75,AJ83,AJ85)</f>
        <v>19378.470588235294</v>
      </c>
      <c r="AK106" s="3">
        <f>AVERAGE(AK57:AK60,AK62:AK65,AK67:AK70,AK72:AK73,AK75,AK83,AK85)</f>
        <v>5.5305882352941182</v>
      </c>
      <c r="AL106">
        <f t="shared" ref="AL106:AS106" si="6">AVERAGE(AL62:AL65,AL67:AL70,AL72:AL75,AL77:AL80,AL82:AL85,AL87:AL90,AL92:AL95,AL97:AL100,AL102:AL105)</f>
        <v>6878727.805555556</v>
      </c>
      <c r="AM106" s="3">
        <f t="shared" si="6"/>
        <v>7.9836111111111103</v>
      </c>
      <c r="AN106">
        <f t="shared" si="6"/>
        <v>43490870.805555552</v>
      </c>
      <c r="AO106" s="3">
        <f t="shared" si="6"/>
        <v>8.6758333333333333</v>
      </c>
      <c r="AP106">
        <f t="shared" si="6"/>
        <v>8212531.027777778</v>
      </c>
      <c r="AQ106" s="3">
        <f t="shared" si="6"/>
        <v>11.05777777777778</v>
      </c>
      <c r="AR106">
        <f t="shared" si="6"/>
        <v>8554209.305555556</v>
      </c>
      <c r="AS106" s="3">
        <f t="shared" si="6"/>
        <v>11.507499999999997</v>
      </c>
      <c r="AW106">
        <f>AVERAGE(AW62:AW102)</f>
        <v>2.1960185539092443</v>
      </c>
    </row>
    <row r="107" spans="1:49">
      <c r="B107" s="1" t="s">
        <v>5</v>
      </c>
      <c r="C107">
        <f>AVERAGE(C58:C61,C63:C66,C68:C71,C73,C74,C76,C78:C81,C83:C85,C88:C90,C93,C95,C98:C101,C103:C105)</f>
        <v>16523.029411764706</v>
      </c>
      <c r="D107" s="3">
        <f>AVERAGE(D58:D61,D63:D66,D68:D71,D73,D74,D76,D78:D81,D83:D85,D88:D90,D93,D95,D98:D101,D103:D105)</f>
        <v>5.5455882352941162</v>
      </c>
      <c r="E107">
        <f t="shared" ref="E107:L107" si="7">AVERAGE(E63:E66,E68:E71,E73:E76,E78:E81,E83:E86,E88:E91,E93:E96,E98:E101,E103:E106)</f>
        <v>8304365.861111111</v>
      </c>
      <c r="F107" s="3">
        <f t="shared" si="7"/>
        <v>7.9955555555555593</v>
      </c>
      <c r="G107">
        <f t="shared" si="7"/>
        <v>48306572.083333336</v>
      </c>
      <c r="H107" s="3">
        <f t="shared" si="7"/>
        <v>8.7027777777777775</v>
      </c>
      <c r="I107">
        <f t="shared" si="7"/>
        <v>8718149.583333334</v>
      </c>
      <c r="J107" s="3">
        <f t="shared" si="7"/>
        <v>11.080555555555552</v>
      </c>
      <c r="K107">
        <f t="shared" si="7"/>
        <v>8444346.916666666</v>
      </c>
      <c r="L107" s="3">
        <f t="shared" si="7"/>
        <v>11.503611111111111</v>
      </c>
      <c r="AI107" s="1" t="s">
        <v>6</v>
      </c>
      <c r="AJ107">
        <f>STDEV(AJ57:AJ60,AJ62:AJ65,AJ67:AJ70,AJ72:AJ73,AJ75,AJ83,AJ85)</f>
        <v>4525.5165881594003</v>
      </c>
      <c r="AK107" s="3">
        <f>STDEV(AK57:AK60,AK62:AK65,AK67:AK70,AK72:AK73,AK75,AK83,AK85)</f>
        <v>6.1894122119480588E-2</v>
      </c>
      <c r="AL107">
        <f t="shared" ref="AL107:AS107" si="8">STDEV(AL62:AL65,AL67:AL70,AL72:AL75,AL77:AL80,AL82:AL85,AL87:AL90,AL92:AL95,AL97:AL100,AL102:AL105)</f>
        <v>962777.99722786935</v>
      </c>
      <c r="AM107" s="3">
        <f t="shared" si="8"/>
        <v>6.3932007533797595E-3</v>
      </c>
      <c r="AN107">
        <f t="shared" si="8"/>
        <v>3652668.2640778017</v>
      </c>
      <c r="AO107" s="3">
        <f t="shared" si="8"/>
        <v>6.9178857216017076E-3</v>
      </c>
      <c r="AP107">
        <f t="shared" si="8"/>
        <v>139386.04619227236</v>
      </c>
      <c r="AQ107" s="3">
        <f t="shared" si="8"/>
        <v>6.8080251431090061E-3</v>
      </c>
      <c r="AR107">
        <f t="shared" si="8"/>
        <v>122984.45914220219</v>
      </c>
      <c r="AS107" s="3">
        <f t="shared" si="8"/>
        <v>6.9178857216017102E-3</v>
      </c>
    </row>
    <row r="108" spans="1:49">
      <c r="B108" s="1" t="s">
        <v>6</v>
      </c>
      <c r="C108">
        <f>STDEV(C58:C61,C63:C66,C68:C71,C73,C74,C76,C78:C81,C83:C85,C88:C90,C93,C95,C98:C101,C103:C105)</f>
        <v>4247.5174031447877</v>
      </c>
      <c r="D108" s="3">
        <f>STDEV(D58:D61,D63:D66,D68:D71,D73,D74,D76,D78:D81,D83:D85,D88:D90,D93,D95,D98:D101,D103:D105)</f>
        <v>8.0007241205341278E-2</v>
      </c>
      <c r="E108">
        <f t="shared" ref="E108:L108" si="9">STDEV(E63:E66,E68:E71,E73:E76,E78:E81,E83:E86,E88:E91,E93:E96,E98:E101,E103:E106)</f>
        <v>234986.72255233</v>
      </c>
      <c r="F108" s="3">
        <f t="shared" si="9"/>
        <v>7.7254475393039312E-3</v>
      </c>
      <c r="G108">
        <f t="shared" si="9"/>
        <v>1118671.9167860227</v>
      </c>
      <c r="H108" s="3">
        <f t="shared" si="9"/>
        <v>1.466017172207229E-2</v>
      </c>
      <c r="I108">
        <f t="shared" si="9"/>
        <v>105055.16345629362</v>
      </c>
      <c r="J108" s="3">
        <f t="shared" si="9"/>
        <v>6.2994078834869875E-3</v>
      </c>
      <c r="K108">
        <f t="shared" si="9"/>
        <v>141902.01233013876</v>
      </c>
      <c r="L108" s="3">
        <f t="shared" si="9"/>
        <v>6.825489109748807E-3</v>
      </c>
      <c r="AI108" s="1" t="s">
        <v>4</v>
      </c>
      <c r="AJ108">
        <f>STDEV(AJ57:AJ60,AJ62:AJ65,AJ67:AJ70,AJ72:AJ73,AJ75,AJ83,AJ85)/AVERAGE(AJ57:AJ60,AJ62:AJ65,AJ67:AJ70,AJ72:AJ73,AJ75,AJ83,AJ85)*100</f>
        <v>23.353321757532559</v>
      </c>
      <c r="AK108" s="3">
        <f>STDEV(AK57:AK60,AK62:AK65,AK67:AK70,AK72:AK73,AK75,AK83,AK85)/AVERAGE(AK57:AK60,AK62:AK65,AK67:AK70,AK72:AK73,AK75,AK83,AK85)*100</f>
        <v>1.1191236715923951</v>
      </c>
      <c r="AL108">
        <f t="shared" ref="AL108:AS108" si="10">STDEV(AL62:AL65,AL67:AL70,AL72:AL75,AL77:AL80,AL82:AL85,AL87:AL90,AL92:AL95,AL97:AL100,AL102:AL105)/AVERAGE(AL62:AL65,AL67:AL70,AL72:AL75,AL77:AL80,AL82:AL85,AL87:AL90,AL92:AL95,AL97:AL100,AL102:AL105)*100</f>
        <v>13.996454350909024</v>
      </c>
      <c r="AM108" s="3">
        <f t="shared" si="10"/>
        <v>8.007906026988322E-2</v>
      </c>
      <c r="AN108">
        <f t="shared" si="10"/>
        <v>8.398701144450774</v>
      </c>
      <c r="AO108" s="3">
        <f t="shared" si="10"/>
        <v>7.9737420669695996E-2</v>
      </c>
      <c r="AP108">
        <f t="shared" si="10"/>
        <v>1.697236159240286</v>
      </c>
      <c r="AQ108" s="3">
        <f t="shared" si="10"/>
        <v>6.1567751495157801E-2</v>
      </c>
      <c r="AR108">
        <f t="shared" si="10"/>
        <v>1.4377069200578196</v>
      </c>
      <c r="AS108" s="3">
        <f t="shared" si="10"/>
        <v>6.0116321717155877E-2</v>
      </c>
    </row>
    <row r="109" spans="1:49">
      <c r="B109" s="1" t="s">
        <v>4</v>
      </c>
      <c r="C109">
        <f>STDEV(C58:C61,C63:C66,C68:C71,C73,C74,C76,C78:C81,C83:C85,C88:C90,C93,C95,C98:C101,C103:C105)/AVERAGE(C58:C61,C63:C66,C68:C71,C73,C74,C76,C78:C81,C83:C85,C88:C90,C93,C95,C98:C101,C103:C105)*100</f>
        <v>25.706650380471245</v>
      </c>
      <c r="D109" s="3">
        <f>STDEV(D58:D61,D63:D66,D68:D71,D73,D74,D76,D78:D81,D83:D85,D88:D90,D93,D95,D98:D101,D103:D105)/AVERAGE(D58:D61,D63:D66,D68:D71,D73,D74,D76,D78:D81,D83:D85,D88:D90,D93,D95,D98:D101,D103:D105)*100</f>
        <v>1.4427187488632216</v>
      </c>
      <c r="E109">
        <f t="shared" ref="E109:L109" si="11">STDEV(E63:E66,E68:E71,E73:E76,E78:E81,E83:E86,E88:E91,E93:E96,E98:E101,E103:E106)/AVERAGE(E63:E66,E68:E71,E73:E76,E78:E81,E83:E86,E88:E91,E93:E96,E98:E101,E103:E106)*100</f>
        <v>2.8296769010715184</v>
      </c>
      <c r="F109" s="3">
        <f t="shared" si="11"/>
        <v>9.6621773004079134E-2</v>
      </c>
      <c r="G109">
        <f t="shared" si="11"/>
        <v>2.3157758220894031</v>
      </c>
      <c r="H109" s="3">
        <f t="shared" si="11"/>
        <v>0.16845393616169885</v>
      </c>
      <c r="I109">
        <f t="shared" si="11"/>
        <v>1.2050167578809354</v>
      </c>
      <c r="J109" s="3">
        <f t="shared" si="11"/>
        <v>5.6851011232271646E-2</v>
      </c>
      <c r="K109">
        <f t="shared" si="11"/>
        <v>1.680437975020493</v>
      </c>
      <c r="L109" s="3">
        <f t="shared" si="11"/>
        <v>5.9333447939284058E-2</v>
      </c>
      <c r="AQ109" s="3"/>
    </row>
    <row r="110" spans="1:49">
      <c r="B110" s="1"/>
    </row>
  </sheetData>
  <pageMargins left="0.31496062992125984" right="0.31496062992125984" top="0.19685039370078741" bottom="0.19685039370078741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</dc:creator>
  <cp:lastModifiedBy>Raum 158 AKW</cp:lastModifiedBy>
  <cp:lastPrinted>2012-08-24T10:19:52Z</cp:lastPrinted>
  <dcterms:created xsi:type="dcterms:W3CDTF">2012-08-20T12:04:32Z</dcterms:created>
  <dcterms:modified xsi:type="dcterms:W3CDTF">2014-02-24T12:01:06Z</dcterms:modified>
</cp:coreProperties>
</file>